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TROUDSAS\Research\WilliamPenn_Delaware River\CitSci\EnviroDIY\discharge_calculator\"/>
    </mc:Choice>
  </mc:AlternateContent>
  <workbookProtection lockStructure="1"/>
  <bookViews>
    <workbookView xWindow="23175" yWindow="120" windowWidth="22950" windowHeight="9330" activeTab="1"/>
  </bookViews>
  <sheets>
    <sheet name="Instructions" sheetId="4" r:id="rId1"/>
    <sheet name="Stage-to-Area" sheetId="2" r:id="rId2"/>
    <sheet name="Transect Measurement" sheetId="1" r:id="rId3"/>
  </sheets>
  <definedNames>
    <definedName name="AverageWaterSurfaceAtMeasurement" localSheetId="2">'Transect Measurement'!$P$5</definedName>
    <definedName name="AvgWaterSurfaceAtMeasurementRange" localSheetId="2">IF('Transect Measurement'!TransectPoints=0,0,OFFSET('Transect Measurement'!$P$4,1,0,COUNTA('Transect Measurement'!$I$5:$I$64,1)))</definedName>
    <definedName name="BankDepth" localSheetId="2">IF('Transect Measurement'!TransectPoints=0,0,OFFSET('Transect Measurement'!$J$4,1,0,'Transect Measurement'!TransectPoints,1))</definedName>
    <definedName name="Date" localSheetId="2">'Transect Measurement'!$E$9</definedName>
    <definedName name="Location" localSheetId="2">'Transect Measurement'!$E$6</definedName>
    <definedName name="LPINdepth" localSheetId="2">OFFSET('Transect Measurement'!$J$4,MATCH("LPIN",'Transect Measurement'!$H$5:$H$64,0),0,1,1)</definedName>
    <definedName name="MaxStage">'Transect Measurement'!$E$29</definedName>
    <definedName name="MinStage">'Transect Measurement'!$E$27</definedName>
    <definedName name="Names" localSheetId="2">'Transect Measurement'!$E$3</definedName>
    <definedName name="Notes" localSheetId="2">'Transect Measurement'!$E$15</definedName>
    <definedName name="PossibleNotes" localSheetId="2">'Transect Measurement'!$Y$5:$Y$10</definedName>
    <definedName name="PredictedCSA">'Transect Measurement'!$W$65</definedName>
    <definedName name="PredictedWettedWidth">'Transect Measurement'!$V$65</definedName>
    <definedName name="RPINdepth" localSheetId="2">OFFSET('Transect Measurement'!$J$4,MATCH("RPIN",'Transect Measurement'!$H$5:$H$64,0),0,1,1)</definedName>
    <definedName name="SensorDepthAtMeasurement" localSheetId="2">'Transect Measurement'!$E$13</definedName>
    <definedName name="SensorHeightForEstimate">'Stage-to-Area'!$W$9</definedName>
    <definedName name="SensorOffsetAtMeasurement">'Transect Measurement'!$E$31</definedName>
    <definedName name="SensorOffsetForEstimate">'Stage-to-Area'!$W$10</definedName>
    <definedName name="SiteId" localSheetId="2">'Transect Measurement'!$E$7</definedName>
    <definedName name="StaffGaugeForEstimate">'Stage-to-Area'!$W$5</definedName>
    <definedName name="StaffHeightAtMeasurement" localSheetId="2">'Transect Measurement'!$E$12</definedName>
    <definedName name="StageHeightForEstimate">'Stage-to-Area'!$W$13</definedName>
    <definedName name="StartTime" localSheetId="2">'Transect Measurement'!$E$10</definedName>
    <definedName name="StopTime" localSheetId="2">'Transect Measurement'!$E$11</definedName>
    <definedName name="StreamName" localSheetId="2">'Transect Measurement'!$E$5</definedName>
    <definedName name="TaglineDist" localSheetId="2">IF('Transect Measurement'!TransectPoints=0,0,OFFSET('Transect Measurement'!$I$4,1,0,'Transect Measurement'!TransectPoints,1))</definedName>
    <definedName name="TransectPoints" localSheetId="2">'Transect Measurement'!$E$33</definedName>
    <definedName name="WaterDepth" localSheetId="2">IF('Transect Measurement'!TransectPoints=0,0,OFFSET('Transect Measurement'!$K$4,1,0,'Transect Measurement'!TransectPoints,1))</definedName>
    <definedName name="WaterSurface" localSheetId="2">IF('Transect Measurement'!TransectPoints=0,0,OFFSET('Transect Measurement'!$O$4,1,0,'Transect Measurement'!TransectPoints,1))</definedName>
    <definedName name="WaterSurfaceatStage" localSheetId="2">'Transect Measurement'!$Q$5</definedName>
    <definedName name="WaterSurfaceatStageRange" localSheetId="2">IF('Transect Measurement'!TransectPoints=0,0,OFFSET('Transect Measurement'!$Q$4,1,0,'Transect Measurement'!TransectPoints,1))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2" l="1"/>
  <c r="E31" i="1"/>
  <c r="S64" i="1" l="1"/>
  <c r="T64" i="1" s="1"/>
  <c r="S63" i="1"/>
  <c r="T63" i="1" s="1"/>
  <c r="S62" i="1"/>
  <c r="T62" i="1" s="1"/>
  <c r="S61" i="1"/>
  <c r="T61" i="1" s="1"/>
  <c r="S60" i="1"/>
  <c r="T60" i="1" s="1"/>
  <c r="S59" i="1"/>
  <c r="T59" i="1" s="1"/>
  <c r="S58" i="1"/>
  <c r="T58" i="1" s="1"/>
  <c r="S57" i="1"/>
  <c r="T57" i="1" s="1"/>
  <c r="S56" i="1"/>
  <c r="T56" i="1" s="1"/>
  <c r="S55" i="1"/>
  <c r="T55" i="1" s="1"/>
  <c r="S54" i="1"/>
  <c r="T54" i="1" s="1"/>
  <c r="S53" i="1"/>
  <c r="T53" i="1" s="1"/>
  <c r="S52" i="1"/>
  <c r="T52" i="1" s="1"/>
  <c r="S51" i="1"/>
  <c r="T51" i="1" s="1"/>
  <c r="S50" i="1"/>
  <c r="T50" i="1" s="1"/>
  <c r="S49" i="1"/>
  <c r="T49" i="1" s="1"/>
  <c r="S48" i="1"/>
  <c r="T48" i="1" s="1"/>
  <c r="S47" i="1"/>
  <c r="T47" i="1" s="1"/>
  <c r="S46" i="1"/>
  <c r="T46" i="1" s="1"/>
  <c r="S45" i="1"/>
  <c r="T45" i="1" s="1"/>
  <c r="S44" i="1"/>
  <c r="T44" i="1" s="1"/>
  <c r="S43" i="1"/>
  <c r="T43" i="1" s="1"/>
  <c r="S42" i="1"/>
  <c r="T42" i="1" s="1"/>
  <c r="R64" i="1" l="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R51" i="1"/>
  <c r="Q51" i="1"/>
  <c r="P51" i="1"/>
  <c r="O51" i="1"/>
  <c r="R50" i="1"/>
  <c r="Q50" i="1"/>
  <c r="P50" i="1"/>
  <c r="O50" i="1"/>
  <c r="R49" i="1"/>
  <c r="Q49" i="1"/>
  <c r="P49" i="1"/>
  <c r="O49" i="1"/>
  <c r="R48" i="1"/>
  <c r="Q48" i="1"/>
  <c r="P48" i="1"/>
  <c r="O48" i="1"/>
  <c r="R47" i="1"/>
  <c r="Q47" i="1"/>
  <c r="P47" i="1"/>
  <c r="O47" i="1"/>
  <c r="R46" i="1"/>
  <c r="Q46" i="1"/>
  <c r="P46" i="1"/>
  <c r="O46" i="1"/>
  <c r="R45" i="1"/>
  <c r="Q45" i="1"/>
  <c r="P45" i="1"/>
  <c r="O45" i="1"/>
  <c r="R44" i="1"/>
  <c r="Q44" i="1"/>
  <c r="P44" i="1"/>
  <c r="O44" i="1"/>
  <c r="R43" i="1"/>
  <c r="Q43" i="1"/>
  <c r="P43" i="1"/>
  <c r="O43" i="1"/>
  <c r="R42" i="1"/>
  <c r="Q42" i="1"/>
  <c r="P42" i="1"/>
  <c r="O42" i="1"/>
  <c r="O41" i="1"/>
  <c r="O40" i="1"/>
  <c r="O39" i="1"/>
  <c r="O38" i="1"/>
  <c r="O37" i="1"/>
  <c r="O36" i="1"/>
  <c r="O35" i="1"/>
  <c r="O34" i="1"/>
  <c r="O33" i="1"/>
  <c r="O32" i="1"/>
  <c r="O31" i="1"/>
  <c r="O30" i="1"/>
  <c r="O29" i="1"/>
  <c r="O28" i="1"/>
  <c r="O27" i="1"/>
  <c r="O26" i="1"/>
  <c r="O25" i="1"/>
  <c r="O24" i="1"/>
  <c r="O23" i="1"/>
  <c r="O22" i="1"/>
  <c r="O21" i="1"/>
  <c r="E33" i="1"/>
  <c r="E27" i="1" s="1"/>
  <c r="O20" i="1"/>
  <c r="O19" i="1"/>
  <c r="O18" i="1"/>
  <c r="O17" i="1"/>
  <c r="O16" i="1"/>
  <c r="O15" i="1"/>
  <c r="O14" i="1"/>
  <c r="O13" i="1"/>
  <c r="O12" i="1"/>
  <c r="O11" i="1"/>
  <c r="O10" i="1"/>
  <c r="O9" i="1"/>
  <c r="O8" i="1"/>
  <c r="O7" i="1"/>
  <c r="O6" i="1"/>
  <c r="O5" i="1"/>
  <c r="N5" i="1" l="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P5" i="1"/>
  <c r="P35" i="1"/>
  <c r="P36" i="1"/>
  <c r="P13" i="1"/>
  <c r="P14" i="1"/>
  <c r="P21" i="1"/>
  <c r="P26" i="1"/>
  <c r="P19" i="1"/>
  <c r="P40" i="1"/>
  <c r="P23" i="1"/>
  <c r="P27" i="1"/>
  <c r="P20" i="1"/>
  <c r="P39" i="1"/>
  <c r="P38" i="1"/>
  <c r="P12" i="1"/>
  <c r="P18" i="1"/>
  <c r="P6" i="1"/>
  <c r="P32" i="1"/>
  <c r="P28" i="1"/>
  <c r="P11" i="1"/>
  <c r="P31" i="1"/>
  <c r="P37" i="1"/>
  <c r="P33" i="1"/>
  <c r="P9" i="1"/>
  <c r="P30" i="1"/>
  <c r="P17" i="1"/>
  <c r="P24" i="1"/>
  <c r="P10" i="1"/>
  <c r="P8" i="1"/>
  <c r="P16" i="1"/>
  <c r="P7" i="1"/>
  <c r="P29" i="1"/>
  <c r="P41" i="1"/>
  <c r="P34" i="1"/>
  <c r="P22" i="1"/>
  <c r="P15" i="1"/>
  <c r="P25" i="1"/>
  <c r="E29" i="1" l="1"/>
  <c r="W3" i="2" s="1"/>
  <c r="U58" i="1"/>
  <c r="V58" i="1" s="1"/>
  <c r="U61" i="1"/>
  <c r="V61" i="1" s="1"/>
  <c r="U57" i="1"/>
  <c r="V57" i="1" s="1"/>
  <c r="U62" i="1"/>
  <c r="V62" i="1" s="1"/>
  <c r="U46" i="1"/>
  <c r="V46" i="1" s="1"/>
  <c r="U48" i="1"/>
  <c r="V48" i="1" s="1"/>
  <c r="U55" i="1"/>
  <c r="V55" i="1" s="1"/>
  <c r="U63" i="1"/>
  <c r="V63" i="1" s="1"/>
  <c r="U51" i="1"/>
  <c r="V51" i="1" s="1"/>
  <c r="U59" i="1"/>
  <c r="V59" i="1" s="1"/>
  <c r="U50" i="1"/>
  <c r="V50" i="1" s="1"/>
  <c r="U53" i="1"/>
  <c r="V53" i="1" s="1"/>
  <c r="U49" i="1"/>
  <c r="V49" i="1" s="1"/>
  <c r="U45" i="1"/>
  <c r="V45" i="1" s="1"/>
  <c r="U47" i="1"/>
  <c r="V47" i="1" s="1"/>
  <c r="U54" i="1"/>
  <c r="V54" i="1" s="1"/>
  <c r="U64" i="1"/>
  <c r="V64" i="1" s="1"/>
  <c r="U60" i="1"/>
  <c r="V60" i="1" s="1"/>
  <c r="U56" i="1"/>
  <c r="V56" i="1" s="1"/>
  <c r="U52" i="1"/>
  <c r="V52" i="1" s="1"/>
  <c r="W60" i="1" l="1"/>
  <c r="W45" i="1"/>
  <c r="W59" i="1"/>
  <c r="W48" i="1"/>
  <c r="W61" i="1"/>
  <c r="W64" i="1"/>
  <c r="W49" i="1"/>
  <c r="W51" i="1"/>
  <c r="W46" i="1"/>
  <c r="W58" i="1"/>
  <c r="W52" i="1"/>
  <c r="W54" i="1"/>
  <c r="W53" i="1"/>
  <c r="W63" i="1"/>
  <c r="W62" i="1"/>
  <c r="W56" i="1"/>
  <c r="W47" i="1"/>
  <c r="W50" i="1"/>
  <c r="W55" i="1"/>
  <c r="W57" i="1"/>
  <c r="W2" i="2"/>
  <c r="U43" i="1" l="1"/>
  <c r="V43" i="1" s="1"/>
  <c r="U42" i="1"/>
  <c r="V42" i="1" s="1"/>
  <c r="U44" i="1"/>
  <c r="V44" i="1" s="1"/>
  <c r="W44" i="1" l="1"/>
  <c r="W43" i="1"/>
  <c r="W42" i="1"/>
  <c r="Q24" i="1"/>
  <c r="Q19" i="1"/>
  <c r="Q17" i="1"/>
  <c r="Q7" i="1"/>
  <c r="Q40" i="1"/>
  <c r="Q27" i="1"/>
  <c r="Q13" i="1"/>
  <c r="Q36" i="1"/>
  <c r="Q21" i="1"/>
  <c r="Q10" i="1"/>
  <c r="Q12" i="1"/>
  <c r="Q23" i="1"/>
  <c r="Q33" i="1"/>
  <c r="Q39" i="1"/>
  <c r="Q26" i="1"/>
  <c r="Q11" i="1"/>
  <c r="Q41" i="1"/>
  <c r="Q16" i="1"/>
  <c r="Q6" i="1"/>
  <c r="Q38" i="1"/>
  <c r="Q30" i="1"/>
  <c r="Q29" i="1"/>
  <c r="Q34" i="1"/>
  <c r="Q35" i="1"/>
  <c r="Q32" i="1"/>
  <c r="Q15" i="1"/>
  <c r="Q20" i="1"/>
  <c r="Q18" i="1"/>
  <c r="Q22" i="1"/>
  <c r="Q28" i="1"/>
  <c r="Q37" i="1"/>
  <c r="Q31" i="1"/>
  <c r="Q9" i="1"/>
  <c r="Q8" i="1"/>
  <c r="Q25" i="1"/>
  <c r="Q14" i="1"/>
  <c r="Q5" i="1"/>
  <c r="W14" i="2" s="1"/>
  <c r="R23" i="1" l="1"/>
  <c r="R21" i="1"/>
  <c r="R38" i="1"/>
  <c r="R26" i="1"/>
  <c r="R5" i="1"/>
  <c r="R39" i="1"/>
  <c r="R11" i="1"/>
  <c r="R7" i="1"/>
  <c r="R19" i="1"/>
  <c r="R20" i="1"/>
  <c r="R8" i="1"/>
  <c r="R35" i="1"/>
  <c r="R22" i="1"/>
  <c r="R15" i="1"/>
  <c r="R18" i="1"/>
  <c r="R41" i="1"/>
  <c r="R29" i="1"/>
  <c r="R10" i="1"/>
  <c r="R37" i="1"/>
  <c r="R17" i="1"/>
  <c r="R36" i="1"/>
  <c r="R16" i="1"/>
  <c r="R33" i="1"/>
  <c r="R32" i="1"/>
  <c r="R9" i="1"/>
  <c r="R40" i="1"/>
  <c r="R28" i="1"/>
  <c r="R24" i="1"/>
  <c r="R31" i="1"/>
  <c r="R13" i="1"/>
  <c r="R14" i="1"/>
  <c r="R27" i="1"/>
  <c r="R30" i="1"/>
  <c r="R34" i="1"/>
  <c r="R6" i="1"/>
  <c r="R12" i="1"/>
  <c r="R25" i="1"/>
  <c r="S7" i="1" l="1"/>
  <c r="S17" i="1"/>
  <c r="T17" i="1" s="1"/>
  <c r="S8" i="1"/>
  <c r="T8" i="1" s="1"/>
  <c r="S20" i="1"/>
  <c r="S12" i="1"/>
  <c r="S27" i="1"/>
  <c r="T27" i="1" s="1"/>
  <c r="S25" i="1"/>
  <c r="T25" i="1" s="1"/>
  <c r="S18" i="1"/>
  <c r="S15" i="1"/>
  <c r="T15" i="1" s="1"/>
  <c r="S29" i="1"/>
  <c r="T29" i="1" s="1"/>
  <c r="S34" i="1"/>
  <c r="T34" i="1" s="1"/>
  <c r="S38" i="1"/>
  <c r="S19" i="1"/>
  <c r="T19" i="1" s="1"/>
  <c r="S36" i="1"/>
  <c r="T36" i="1" s="1"/>
  <c r="S6" i="1"/>
  <c r="S35" i="1"/>
  <c r="S14" i="1"/>
  <c r="S41" i="1"/>
  <c r="T41" i="1" s="1"/>
  <c r="S11" i="1"/>
  <c r="T11" i="1" s="1"/>
  <c r="S9" i="1"/>
  <c r="T9" i="1" s="1"/>
  <c r="S26" i="1"/>
  <c r="T26" i="1" s="1"/>
  <c r="S31" i="1"/>
  <c r="T31" i="1" s="1"/>
  <c r="S32" i="1"/>
  <c r="T32" i="1" s="1"/>
  <c r="S10" i="1"/>
  <c r="S37" i="1"/>
  <c r="T37" i="1" s="1"/>
  <c r="S30" i="1"/>
  <c r="T30" i="1" s="1"/>
  <c r="S16" i="1"/>
  <c r="T16" i="1" s="1"/>
  <c r="S21" i="1"/>
  <c r="T21" i="1" s="1"/>
  <c r="S39" i="1"/>
  <c r="S24" i="1"/>
  <c r="T24" i="1" s="1"/>
  <c r="S13" i="1"/>
  <c r="T13" i="1" s="1"/>
  <c r="S28" i="1"/>
  <c r="T28" i="1" s="1"/>
  <c r="S33" i="1"/>
  <c r="T33" i="1" s="1"/>
  <c r="S5" i="1"/>
  <c r="T5" i="1" s="1"/>
  <c r="S23" i="1"/>
  <c r="T23" i="1" s="1"/>
  <c r="S40" i="1"/>
  <c r="T40" i="1" s="1"/>
  <c r="S22" i="1"/>
  <c r="T22" i="1" s="1"/>
  <c r="T10" i="1" l="1"/>
  <c r="T35" i="1"/>
  <c r="T18" i="1"/>
  <c r="T20" i="1"/>
  <c r="T14" i="1"/>
  <c r="T12" i="1"/>
  <c r="T6" i="1"/>
  <c r="T39" i="1"/>
  <c r="T7" i="1"/>
  <c r="T38" i="1"/>
  <c r="U38" i="1" l="1"/>
  <c r="U28" i="1"/>
  <c r="U36" i="1"/>
  <c r="U16" i="1"/>
  <c r="U11" i="1"/>
  <c r="U40" i="1"/>
  <c r="V40" i="1" s="1"/>
  <c r="W40" i="1" s="1"/>
  <c r="U15" i="1"/>
  <c r="U10" i="1"/>
  <c r="U20" i="1"/>
  <c r="U37" i="1"/>
  <c r="U12" i="1"/>
  <c r="U31" i="1"/>
  <c r="U5" i="1"/>
  <c r="V5" i="1" s="1"/>
  <c r="U14" i="1"/>
  <c r="U30" i="1"/>
  <c r="U22" i="1"/>
  <c r="U19" i="1"/>
  <c r="U25" i="1"/>
  <c r="U41" i="1"/>
  <c r="V41" i="1" s="1"/>
  <c r="W41" i="1" s="1"/>
  <c r="U34" i="1"/>
  <c r="U6" i="1"/>
  <c r="U7" i="1"/>
  <c r="U18" i="1"/>
  <c r="U17" i="1"/>
  <c r="U8" i="1"/>
  <c r="U21" i="1"/>
  <c r="U29" i="1"/>
  <c r="U13" i="1"/>
  <c r="U35" i="1"/>
  <c r="U24" i="1"/>
  <c r="U39" i="1"/>
  <c r="V39" i="1" s="1"/>
  <c r="W39" i="1" s="1"/>
  <c r="U32" i="1"/>
  <c r="U23" i="1"/>
  <c r="U9" i="1"/>
  <c r="U33" i="1"/>
  <c r="U26" i="1"/>
  <c r="U27" i="1"/>
  <c r="V9" i="1" l="1"/>
  <c r="W9" i="1" s="1"/>
  <c r="V29" i="1"/>
  <c r="W29" i="1" s="1"/>
  <c r="V6" i="1"/>
  <c r="W6" i="1" s="1"/>
  <c r="V37" i="1"/>
  <c r="W37" i="1" s="1"/>
  <c r="V11" i="1"/>
  <c r="W11" i="1" s="1"/>
  <c r="V17" i="1"/>
  <c r="W17" i="1" s="1"/>
  <c r="V26" i="1"/>
  <c r="W26" i="1" s="1"/>
  <c r="V32" i="1"/>
  <c r="W32" i="1" s="1"/>
  <c r="V13" i="1"/>
  <c r="W13" i="1" s="1"/>
  <c r="V21" i="1"/>
  <c r="W21" i="1" s="1"/>
  <c r="V23" i="1"/>
  <c r="W23" i="1" s="1"/>
  <c r="V35" i="1"/>
  <c r="W35" i="1" s="1"/>
  <c r="V38" i="1"/>
  <c r="W38" i="1" s="1"/>
  <c r="V15" i="1"/>
  <c r="W15" i="1" s="1"/>
  <c r="V27" i="1"/>
  <c r="W27" i="1" s="1"/>
  <c r="V8" i="1"/>
  <c r="W8" i="1" s="1"/>
  <c r="V36" i="1"/>
  <c r="W36" i="1" s="1"/>
  <c r="V30" i="1"/>
  <c r="W30" i="1" s="1"/>
  <c r="V31" i="1"/>
  <c r="W31" i="1" s="1"/>
  <c r="V10" i="1"/>
  <c r="W10" i="1" s="1"/>
  <c r="V25" i="1"/>
  <c r="W25" i="1" s="1"/>
  <c r="V12" i="1"/>
  <c r="W12" i="1" s="1"/>
  <c r="V33" i="1"/>
  <c r="W33" i="1" s="1"/>
  <c r="V18" i="1"/>
  <c r="W18" i="1" s="1"/>
  <c r="V19" i="1"/>
  <c r="W19" i="1" s="1"/>
  <c r="V14" i="1"/>
  <c r="W14" i="1" s="1"/>
  <c r="V16" i="1"/>
  <c r="W16" i="1" s="1"/>
  <c r="V24" i="1"/>
  <c r="W24" i="1" s="1"/>
  <c r="V7" i="1"/>
  <c r="W7" i="1" s="1"/>
  <c r="V34" i="1"/>
  <c r="W34" i="1" s="1"/>
  <c r="V22" i="1"/>
  <c r="W22" i="1" s="1"/>
  <c r="W5" i="1"/>
  <c r="V20" i="1"/>
  <c r="W20" i="1" s="1"/>
  <c r="V28" i="1"/>
  <c r="W28" i="1" s="1"/>
  <c r="V65" i="1" l="1"/>
  <c r="W15" i="2" s="1"/>
  <c r="W65" i="1"/>
  <c r="W18" i="2" s="1"/>
</calcChain>
</file>

<file path=xl/comments1.xml><?xml version="1.0" encoding="utf-8"?>
<comments xmlns="http://schemas.openxmlformats.org/spreadsheetml/2006/main">
  <authors>
    <author>SWRC</author>
  </authors>
  <commentList>
    <comment ref="W2" authorId="0" shapeId="0">
      <text>
        <r>
          <rPr>
            <b/>
            <sz val="8"/>
            <color indexed="81"/>
            <rFont val="Tahoma"/>
            <family val="2"/>
          </rPr>
          <t xml:space="preserve">EQUATION:
</t>
        </r>
        <r>
          <rPr>
            <sz val="8"/>
            <color indexed="81"/>
            <rFont val="Tahoma"/>
            <family val="2"/>
          </rPr>
          <t xml:space="preserve">= Staff Height (m) - maximum Water Depth (m) (Stream Bed to Water Surface)
</t>
        </r>
      </text>
    </comment>
    <comment ref="W3" authorId="0" shapeId="0">
      <text>
        <r>
          <rPr>
            <b/>
            <sz val="8"/>
            <color indexed="81"/>
            <rFont val="Tahoma"/>
            <family val="2"/>
          </rPr>
          <t xml:space="preserve">EQUATION:
</t>
        </r>
        <r>
          <rPr>
            <sz val="8"/>
            <color indexed="81"/>
            <rFont val="Tahoma"/>
            <family val="2"/>
          </rPr>
          <t>= [Average Water Surface (m) + Staff Height (m)] - maximum Water Depth (m) (Line Level to Ground/Stream Bed)</t>
        </r>
      </text>
    </comment>
    <comment ref="W13" authorId="0" shapeId="0">
      <text>
        <r>
          <rPr>
            <b/>
            <sz val="8"/>
            <color indexed="81"/>
            <rFont val="Tahoma"/>
            <family val="2"/>
          </rPr>
          <t xml:space="preserve">EQUATION:
</t>
        </r>
        <r>
          <rPr>
            <sz val="8"/>
            <color indexed="81"/>
            <rFont val="Tahoma"/>
            <family val="2"/>
          </rPr>
          <t xml:space="preserve">= [Sensor Depth (mm) x 1000] + Offset (m)
</t>
        </r>
      </text>
    </comment>
    <comment ref="W14" authorId="0" shapeId="0">
      <text>
        <r>
          <rPr>
            <b/>
            <sz val="8"/>
            <color indexed="81"/>
            <rFont val="Tahoma"/>
            <family val="2"/>
          </rPr>
          <t>EQUATION:</t>
        </r>
        <r>
          <rPr>
            <sz val="8"/>
            <color indexed="81"/>
            <rFont val="Tahoma"/>
            <family val="2"/>
          </rPr>
          <t xml:space="preserve">
= Depth (m) (range of Water Surface to Stage)
</t>
        </r>
      </text>
    </comment>
    <comment ref="W15" authorId="0" shapeId="0">
      <text>
        <r>
          <rPr>
            <b/>
            <sz val="8"/>
            <color indexed="81"/>
            <rFont val="Tahoma"/>
            <family val="2"/>
          </rPr>
          <t xml:space="preserve">EQUATION:
</t>
        </r>
        <r>
          <rPr>
            <sz val="8"/>
            <color indexed="81"/>
            <rFont val="Tahoma"/>
            <family val="2"/>
          </rPr>
          <t>= Total of Segment Widths (m)
OR
= Total of [[Distance 2 (m) - Distance 1 (m) / 2] + [Distance 3 (m) - Distance 2 (m) / 2]]</t>
        </r>
      </text>
    </comment>
    <comment ref="W18" authorId="0" shapeId="0">
      <text>
        <r>
          <rPr>
            <b/>
            <sz val="8"/>
            <color indexed="81"/>
            <rFont val="Tahoma"/>
            <family val="2"/>
          </rPr>
          <t xml:space="preserve">EQUATION:
</t>
        </r>
        <r>
          <rPr>
            <sz val="8"/>
            <color indexed="81"/>
            <rFont val="Tahoma"/>
            <family val="2"/>
          </rPr>
          <t xml:space="preserve">= Total of Segment Areas (m^2)
OR
= Total of [Segment Widths (m) x Water Depths (m)]
</t>
        </r>
      </text>
    </comment>
  </commentList>
</comments>
</file>

<file path=xl/comments2.xml><?xml version="1.0" encoding="utf-8"?>
<comments xmlns="http://schemas.openxmlformats.org/spreadsheetml/2006/main">
  <authors>
    <author>Sara Geleskie Damiano</author>
    <author>SWRC</author>
  </authors>
  <commentList>
    <comment ref="D10" authorId="0" shapeId="0">
      <text>
        <r>
          <rPr>
            <sz val="11"/>
            <color indexed="81"/>
            <rFont val="Tahoma"/>
            <family val="2"/>
          </rPr>
          <t>Convert all times to Eastern Standard Time (UTC-5)</t>
        </r>
      </text>
    </comment>
    <comment ref="D11" authorId="0" shapeId="0">
      <text>
        <r>
          <rPr>
            <sz val="11"/>
            <color indexed="81"/>
            <rFont val="Tahoma"/>
            <family val="2"/>
          </rPr>
          <t>Convert all times to Eastern Standard Time (UTC-5)</t>
        </r>
      </text>
    </comment>
    <comment ref="D27" authorId="0" shapeId="0">
      <text>
        <r>
          <rPr>
            <sz val="9"/>
            <color indexed="81"/>
            <rFont val="Tahoma"/>
            <family val="2"/>
          </rPr>
          <t>This is the point when the water goes below 0 on the staff gauge or below the point where the measured transect can be used to predict area.</t>
        </r>
      </text>
    </comment>
    <comment ref="E27" authorId="1" shapeId="0">
      <text>
        <r>
          <rPr>
            <b/>
            <sz val="8"/>
            <color indexed="81"/>
            <rFont val="Tahoma"/>
            <family val="2"/>
          </rPr>
          <t xml:space="preserve">EQUATION:
</t>
        </r>
        <r>
          <rPr>
            <sz val="8"/>
            <color indexed="81"/>
            <rFont val="Tahoma"/>
            <family val="2"/>
          </rPr>
          <t xml:space="preserve">= Staff Height (m) - maximum Water Depth (m) (Stream Bed to Water Surface)
</t>
        </r>
      </text>
    </comment>
    <comment ref="D29" authorId="0" shapeId="0">
      <text>
        <r>
          <rPr>
            <sz val="9"/>
            <color indexed="81"/>
            <rFont val="Tahoma"/>
            <family val="2"/>
          </rPr>
          <t>This is the point when the water goes above the stream banks or above the initial edges of the measured transect.</t>
        </r>
      </text>
    </comment>
    <comment ref="E29" authorId="1" shapeId="0">
      <text>
        <r>
          <rPr>
            <b/>
            <sz val="8"/>
            <color indexed="81"/>
            <rFont val="Tahoma"/>
            <family val="2"/>
          </rPr>
          <t xml:space="preserve">EQUATION:
</t>
        </r>
        <r>
          <rPr>
            <sz val="8"/>
            <color indexed="81"/>
            <rFont val="Tahoma"/>
            <family val="2"/>
          </rPr>
          <t>= [Average Water Surface (m) + Staff Height (m)] - maximum Water Depth (m) (Line Level to Ground/Stream Bed)</t>
        </r>
      </text>
    </comment>
    <comment ref="E31" authorId="1" shapeId="0">
      <text>
        <r>
          <rPr>
            <b/>
            <sz val="8"/>
            <color indexed="81"/>
            <rFont val="Tahoma"/>
            <family val="2"/>
          </rPr>
          <t>EQUATION:</t>
        </r>
        <r>
          <rPr>
            <sz val="8"/>
            <color indexed="81"/>
            <rFont val="Tahoma"/>
            <family val="2"/>
          </rPr>
          <t xml:space="preserve">
= Staff Height (m) - [Sensor Depth (mm) / 1000]
</t>
        </r>
      </text>
    </comment>
  </commentList>
</comments>
</file>

<file path=xl/sharedStrings.xml><?xml version="1.0" encoding="utf-8"?>
<sst xmlns="http://schemas.openxmlformats.org/spreadsheetml/2006/main" count="85" uniqueCount="80">
  <si>
    <t>Basic Metadata</t>
  </si>
  <si>
    <t xml:space="preserve">Point </t>
  </si>
  <si>
    <t>Measurement Completed By:</t>
  </si>
  <si>
    <t>Points of note:</t>
  </si>
  <si>
    <t>Possible Notes</t>
  </si>
  <si>
    <t>Distance (m)</t>
  </si>
  <si>
    <t>Comment</t>
  </si>
  <si>
    <t>Stream Name:</t>
  </si>
  <si>
    <t>SiteID:</t>
  </si>
  <si>
    <t>Date:</t>
  </si>
  <si>
    <t>Start Time in EST:</t>
  </si>
  <si>
    <t>Stop Time in EST:</t>
  </si>
  <si>
    <t>Staff Gage Height (m):</t>
  </si>
  <si>
    <t>Other Notes:</t>
  </si>
  <si>
    <t>Results</t>
  </si>
  <si>
    <t>Depth from Line Level to Ground/Stream Bed (m)</t>
  </si>
  <si>
    <t>Staff Gauge Height (m):</t>
  </si>
  <si>
    <t>Predicted Edge?</t>
  </si>
  <si>
    <t>Station Latitude / Longitude:</t>
  </si>
  <si>
    <t>Recorded Sensor Depth (mm):</t>
  </si>
  <si>
    <t>New "Distance"</t>
  </si>
  <si>
    <t>Total of Segments:</t>
  </si>
  <si>
    <t xml:space="preserve"> --- OR ---</t>
  </si>
  <si>
    <t>Sensor-to-Stage Offset (m):</t>
  </si>
  <si>
    <t>Predicted Wetted Width (m):</t>
  </si>
  <si>
    <t>Stage Used (m):</t>
  </si>
  <si>
    <t>Explanations of Calculations:</t>
  </si>
  <si>
    <t>Cross Section Measurements</t>
  </si>
  <si>
    <t>Calculations</t>
  </si>
  <si>
    <t>* Average Water Surface - Simply the average of the water surface heights at the time the transect was measured.</t>
  </si>
  <si>
    <r>
      <t>Predicted Segment Area (m</t>
    </r>
    <r>
      <rPr>
        <b/>
        <vertAlign val="superscript"/>
        <sz val="12"/>
        <rFont val="Calibri"/>
        <family val="2"/>
        <scheme val="minor"/>
      </rPr>
      <t>2</t>
    </r>
    <r>
      <rPr>
        <b/>
        <sz val="12"/>
        <rFont val="Calibri"/>
        <family val="2"/>
        <scheme val="minor"/>
      </rPr>
      <t>)</t>
    </r>
  </si>
  <si>
    <t>Water Depth from Stream Bed to Water Surface (m)</t>
  </si>
  <si>
    <t>* New Distance - A recalclation of the tagline distances, identical to the original measurements except for the new predicted edge locations.</t>
  </si>
  <si>
    <t>Predicted Segment Width (m)</t>
  </si>
  <si>
    <t>* Segment Area - The segment width multiplied by the predicted water depth at stage.</t>
  </si>
  <si>
    <t>* Segment Width - Half the distance to the next measurement point plus half the distance to the previous measurment point</t>
  </si>
  <si>
    <t>Although they cannot be modified, you should be able to see the formulas for all calculations in each worksheet.  For the cross section profile, a "segment" is defined as the space between two measurement points or between the first or last measurement point and the bank.</t>
  </si>
  <si>
    <t>* Stream Wetted Width - The distance between the REW and LEW.</t>
  </si>
  <si>
    <t>* Water Surface - The distance from the line level to the water surface at the time the transect was measured, calculated as the distance from the line level to the stream bed minus the water depth.</t>
  </si>
  <si>
    <t>* Water Surface at Stage - The distance the water surface should be at at the current stage entered in the Stage-to-Area worksheet, calculated as the difference between the current stage and the stage when the transect was measured subtracted from the water surface height when the transect was measured.</t>
  </si>
  <si>
    <t>* Predicted Water Depth At Stage - The depth of the water at the current stage, calculated as the depth from the line level to the ground minus the water surface at stage.</t>
  </si>
  <si>
    <t>* Predicted Edge Location - The new location of the water edge at the current stage, calculated from the water surface at the current stage and the slope of the ground surface of the measured transect.</t>
  </si>
  <si>
    <t>REW</t>
  </si>
  <si>
    <t>LEW</t>
  </si>
  <si>
    <t>RPIN</t>
  </si>
  <si>
    <t>LPIN</t>
  </si>
  <si>
    <t>RTOB</t>
  </si>
  <si>
    <t>LTOB</t>
  </si>
  <si>
    <t>Original Edge Number</t>
  </si>
  <si>
    <t>Location:</t>
  </si>
  <si>
    <t>Water Surface
(m below line level)</t>
  </si>
  <si>
    <t>Number Points in Transect:</t>
  </si>
  <si>
    <t>This spreadsheet is designed to predict the wetted cross sectional area of a stream transect from the current stream depth, as indicated by staff gauge height or sensor depth.  This value is needed to calculate the stream discharge.  Regular measurements of discharge, in turn, allow the generation of a rating curve so that discharge can be continually calculated from stream height measured by an installed sensor station.  The initial transect data is generated based on measurements at the time of sensor station installation.  After the "Transect Measurement" sheet has been fully filled out, it should not need to be modified unless the transect changes.</t>
  </si>
  <si>
    <t>The "Predicted Wetted Cross Sectional Area" value calculated by this spreadsheet will be copied out of this spreadsheet into the Discharge Rating Curve Calculator spreadsheet to calculate flow when the wetted area is not measured on site due to unwadable conditions.</t>
  </si>
  <si>
    <t>Introduction</t>
  </si>
  <si>
    <t>1.  This only needs to be done at the initial installation of a sensor station or if the transect changes.  For DWRI stations installed with the assistance of the Stroud Water Research Center, the "Transect Measurement" sheet will be filled out by the Stroud Water Research Center.</t>
  </si>
  <si>
    <t>* Wetted Cross Sectional Area - The total area of water in one cross section of the stream, calculated as the sum of all segment areas.</t>
  </si>
  <si>
    <r>
      <t>This spreadsheet can only be used in Microsoft Excel 2007 or later</t>
    </r>
    <r>
      <rPr>
        <sz val="12"/>
        <color theme="1"/>
        <rFont val="Calibri"/>
        <family val="2"/>
        <scheme val="minor"/>
      </rPr>
      <t>.  The calculations will not be correct in Microsoft Excel 2003 or earlier.</t>
    </r>
  </si>
  <si>
    <t>There is no password to unprotect sheets, but, PLEASE do not alter the formulas.</t>
  </si>
  <si>
    <t>Predicted "Edge" Location (m)</t>
  </si>
  <si>
    <t>Maximum Usable Stage for Predictions (m):</t>
  </si>
  <si>
    <t>Minimum Usable Stage for Predictions (m):</t>
  </si>
  <si>
    <t>* Predicted Edge - This indicates if the point will be an edge between water and exposed ground.</t>
  </si>
  <si>
    <t>Predicted Depth from Line Level to Water Surface (m):</t>
  </si>
  <si>
    <r>
      <t>Predicted Wetted Cross Sectional Area (m</t>
    </r>
    <r>
      <rPr>
        <b/>
        <vertAlign val="superscript"/>
        <sz val="18"/>
        <color rgb="FF002060"/>
        <rFont val="Calibri"/>
        <family val="2"/>
        <scheme val="minor"/>
      </rPr>
      <t>2</t>
    </r>
    <r>
      <rPr>
        <b/>
        <sz val="18"/>
        <color rgb="FF002060"/>
        <rFont val="Calibri"/>
        <family val="2"/>
        <scheme val="minor"/>
      </rPr>
      <t>):</t>
    </r>
  </si>
  <si>
    <t>Detailed instructions on how to use each sheet are below.</t>
  </si>
  <si>
    <t>Stage-to-Area Predictor Setup</t>
  </si>
  <si>
    <t>Stage-to-Area Calculator</t>
  </si>
  <si>
    <t>Starting-off Tutorial:</t>
  </si>
  <si>
    <t>2.  To begin using this workbook, Click on the "Transect Measurement" sheet.</t>
  </si>
  <si>
    <t>1.  Once you are ready to use the data, Click on the "Stage-to-Area" sheet.</t>
  </si>
  <si>
    <t>Estimating Cross Sectional Area for Discharge Calculator:</t>
  </si>
  <si>
    <r>
      <t xml:space="preserve">When using this spreadsheet to calculate discharge, </t>
    </r>
    <r>
      <rPr>
        <b/>
        <i/>
        <sz val="12"/>
        <color theme="1"/>
        <rFont val="Calibri"/>
        <family val="2"/>
        <scheme val="minor"/>
      </rPr>
      <t>the primary number this spreadsheet generates is the "Predicted Wetted Cross Sectional Area."</t>
    </r>
    <r>
      <rPr>
        <sz val="12"/>
        <color theme="1"/>
        <rFont val="Calibri"/>
        <family val="2"/>
        <scheme val="minor"/>
      </rPr>
      <t xml:space="preserve">  These values are calculated in the "Stage-to-Area" sheet and are labeled in</t>
    </r>
    <r>
      <rPr>
        <b/>
        <sz val="12"/>
        <color rgb="FF002060"/>
        <rFont val="Calibri"/>
        <family val="2"/>
        <scheme val="minor"/>
      </rPr>
      <t xml:space="preserve"> navy blue</t>
    </r>
    <r>
      <rPr>
        <b/>
        <sz val="12"/>
        <rFont val="Calibri"/>
        <family val="2"/>
        <scheme val="minor"/>
      </rPr>
      <t>.</t>
    </r>
  </si>
  <si>
    <t>Average Water Surface at time of Initial Measurement
(m below line level)</t>
  </si>
  <si>
    <t>Water Surface at Stage Being Used for Prediction
(m below line level)</t>
  </si>
  <si>
    <t>Water Depth at Stage Being Used for Prediction (m)</t>
  </si>
  <si>
    <r>
      <rPr>
        <b/>
        <sz val="11"/>
        <color theme="1"/>
        <rFont val="Calibri"/>
        <family val="2"/>
        <scheme val="minor"/>
      </rPr>
      <t>Estimating Cross Sectional Area for Discharge Calculator:
1)</t>
    </r>
    <r>
      <rPr>
        <sz val="11"/>
        <color theme="1"/>
        <rFont val="Calibri"/>
        <family val="2"/>
        <scheme val="minor"/>
      </rPr>
      <t xml:space="preserve"> Either enter the in-field, staff gauge height (stage) or the recorded sensor depth found on the graph located on the online webpage for the respective sensor station.
_____
</t>
    </r>
    <r>
      <rPr>
        <b/>
        <sz val="11"/>
        <color theme="1"/>
        <rFont val="Calibri"/>
        <family val="2"/>
        <scheme val="minor"/>
      </rPr>
      <t>2)</t>
    </r>
    <r>
      <rPr>
        <sz val="11"/>
        <color theme="1"/>
        <rFont val="Calibri"/>
        <family val="2"/>
        <scheme val="minor"/>
      </rPr>
      <t xml:space="preserve"> If you use the depth recorded by the sensor station, you must also enter the sensor-to-stage offset, found on the "Transect Measurement" worksheet.
</t>
    </r>
    <r>
      <rPr>
        <b/>
        <sz val="11"/>
        <color theme="1"/>
        <rFont val="Calibri"/>
        <family val="2"/>
        <scheme val="minor"/>
      </rPr>
      <t xml:space="preserve"> -- Note: </t>
    </r>
    <r>
      <rPr>
        <sz val="11"/>
        <color theme="1"/>
        <rFont val="Calibri"/>
        <family val="2"/>
        <scheme val="minor"/>
      </rPr>
      <t xml:space="preserve">Initially, this value can be calculated from the values recorded in the "Transect Measurement", but this value WILL change if the sensor is moved or the sensor drifts over time. In those cases, use the most recent in-field recorded sensor-to-stage offset.
_____ 
</t>
    </r>
    <r>
      <rPr>
        <b/>
        <sz val="11"/>
        <color theme="1"/>
        <rFont val="Calibri"/>
        <family val="2"/>
        <scheme val="minor"/>
      </rPr>
      <t xml:space="preserve">3) </t>
    </r>
    <r>
      <rPr>
        <sz val="11"/>
        <color theme="1"/>
        <rFont val="Calibri"/>
        <family val="2"/>
        <scheme val="minor"/>
      </rPr>
      <t xml:space="preserve">The measurement recorded from the staff gauge is considered to be more definitive because the staff gauge should never move, while the sensors can regularly move when they are cleaned or removed for maintenance.
_____
</t>
    </r>
    <r>
      <rPr>
        <b/>
        <sz val="11"/>
        <color theme="1"/>
        <rFont val="Calibri"/>
        <family val="2"/>
        <scheme val="minor"/>
      </rPr>
      <t>4)</t>
    </r>
    <r>
      <rPr>
        <sz val="11"/>
        <color theme="1"/>
        <rFont val="Calibri"/>
        <family val="2"/>
        <scheme val="minor"/>
      </rPr>
      <t xml:space="preserve"> Check that the "Stage Used" value is between the Minimum Usable Stage for Predictions and the Maximum Usable Stage for Predictions.
</t>
    </r>
    <r>
      <rPr>
        <b/>
        <sz val="11"/>
        <color theme="1"/>
        <rFont val="Calibri"/>
        <family val="2"/>
        <scheme val="minor"/>
      </rPr>
      <t>-- Note</t>
    </r>
    <r>
      <rPr>
        <sz val="11"/>
        <color theme="1"/>
        <rFont val="Calibri"/>
        <family val="2"/>
        <scheme val="minor"/>
      </rPr>
      <t xml:space="preserve">: Values outside this range might give nonsensical values for the Predicted Wetted Cross Sectional Area.
</t>
    </r>
    <r>
      <rPr>
        <sz val="12"/>
        <color theme="1"/>
        <rFont val="Calibri"/>
        <family val="2"/>
        <scheme val="minor"/>
      </rPr>
      <t xml:space="preserve">_____
</t>
    </r>
    <r>
      <rPr>
        <b/>
        <sz val="12"/>
        <color theme="1"/>
        <rFont val="Calibri"/>
        <family val="2"/>
        <scheme val="minor"/>
      </rPr>
      <t>5)</t>
    </r>
    <r>
      <rPr>
        <sz val="12"/>
        <color theme="1"/>
        <rFont val="Calibri"/>
        <family val="2"/>
        <scheme val="minor"/>
      </rPr>
      <t xml:space="preserve"> In the center of the sheet is a graphic with the stream bed drawn in black.  After you enter a stage value, the predicted water level in the cross section will apear on the graphic in blue.  This is intended to help you visualize how full your cross section will be at different stage heights.
 _____ 
</t>
    </r>
    <r>
      <rPr>
        <b/>
        <sz val="12"/>
        <color theme="1"/>
        <rFont val="Calibri"/>
        <family val="2"/>
        <scheme val="minor"/>
      </rPr>
      <t>6)</t>
    </r>
    <r>
      <rPr>
        <sz val="12"/>
        <color theme="1"/>
        <rFont val="Calibri"/>
        <family val="2"/>
        <scheme val="minor"/>
      </rPr>
      <t xml:space="preserve"> If the "Stage Used" value is within the appropriate range, and nothing is off with the "Cross Section Measurement" data on the "Transect Measurement" worksheet, you can then go to the instruction section below and use the "Predicted Wetted Cross Sectional Area" value within the "Discharge Calculator".</t>
    </r>
  </si>
  <si>
    <r>
      <rPr>
        <b/>
        <sz val="11"/>
        <color theme="1"/>
        <rFont val="Calibri"/>
        <family val="2"/>
        <scheme val="minor"/>
      </rPr>
      <t>Use as Cross Sectional Area Substitute in Discharge Calculator:
1)</t>
    </r>
    <r>
      <rPr>
        <sz val="11"/>
        <color theme="1"/>
        <rFont val="Calibri"/>
        <family val="2"/>
        <scheme val="minor"/>
      </rPr>
      <t xml:space="preserve"> When stream conditions are too dangerous to wade, use this calculator to provide the "Predicted Wetted Cross Sectional Area" for the "Discharge Calculator" to calculate discharge.
_____
</t>
    </r>
    <r>
      <rPr>
        <b/>
        <sz val="11"/>
        <color theme="1"/>
        <rFont val="Calibri"/>
        <family val="2"/>
        <scheme val="minor"/>
      </rPr>
      <t>2)</t>
    </r>
    <r>
      <rPr>
        <sz val="11"/>
        <color theme="1"/>
        <rFont val="Calibri"/>
        <family val="2"/>
        <scheme val="minor"/>
      </rPr>
      <t xml:space="preserve"> In the "Discharge Calculator" workbook, input the "Predicted Wetted Cross Sectional Area" value into the appropriate cell under either the  "Neutral Buoyant Object Measurement" section or the "Handheld Flow Meter Measurement" section. 
</t>
    </r>
    <r>
      <rPr>
        <b/>
        <sz val="11"/>
        <color theme="1"/>
        <rFont val="Calibri"/>
        <family val="2"/>
        <scheme val="minor"/>
      </rPr>
      <t>-- Note:</t>
    </r>
    <r>
      <rPr>
        <sz val="11"/>
        <color theme="1"/>
        <rFont val="Calibri"/>
        <family val="2"/>
        <scheme val="minor"/>
      </rPr>
      <t xml:space="preserve"> You do not need to copy the data found in the "Cross Section Measurements" table from the "Transect Measurement" worksheet into the "Cross Section and Velocities Measurements" table found in the "Discharge Calculator".
_____
</t>
    </r>
    <r>
      <rPr>
        <b/>
        <sz val="11"/>
        <color theme="1"/>
        <rFont val="Calibri"/>
        <family val="2"/>
        <scheme val="minor"/>
      </rPr>
      <t>3)</t>
    </r>
    <r>
      <rPr>
        <sz val="11"/>
        <color theme="1"/>
        <rFont val="Calibri"/>
        <family val="2"/>
        <scheme val="minor"/>
      </rPr>
      <t xml:space="preserve"> If for some reason your staff gauge does move, you must re-survey it at baseflow to ensure that you know the exact correction to apply between the stage on the original installation and the stage in the new installation.
</t>
    </r>
    <r>
      <rPr>
        <b/>
        <sz val="11"/>
        <color theme="1"/>
        <rFont val="Calibri"/>
        <family val="2"/>
        <scheme val="minor"/>
      </rPr>
      <t>-- Note:</t>
    </r>
    <r>
      <rPr>
        <sz val="11"/>
        <color theme="1"/>
        <rFont val="Calibri"/>
        <family val="2"/>
        <scheme val="minor"/>
      </rPr>
      <t xml:space="preserve"> Without this knowledge, any discharge rating curve information taken prior to the movement of the gauge becomes useless.</t>
    </r>
  </si>
  <si>
    <r>
      <rPr>
        <b/>
        <sz val="11"/>
        <color theme="1"/>
        <rFont val="Calibri"/>
        <family val="2"/>
        <scheme val="minor"/>
      </rPr>
      <t>Starting-off Tutorial:</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Enter your data into the WHITE boxes.
-- Note: You should not be able to modify any of the grey or blue boxes.
_____
</t>
    </r>
    <r>
      <rPr>
        <b/>
        <sz val="11"/>
        <color theme="1"/>
        <rFont val="Calibri"/>
        <family val="2"/>
        <scheme val="minor"/>
      </rPr>
      <t>2)</t>
    </r>
    <r>
      <rPr>
        <sz val="11"/>
        <color theme="1"/>
        <rFont val="Calibri"/>
        <family val="2"/>
        <scheme val="minor"/>
      </rPr>
      <t xml:space="preserve"> Completely fill out the "Basic Metadata" section.
-- </t>
    </r>
    <r>
      <rPr>
        <b/>
        <sz val="11"/>
        <color theme="1"/>
        <rFont val="Calibri"/>
        <family val="2"/>
        <scheme val="minor"/>
      </rPr>
      <t xml:space="preserve">Note: </t>
    </r>
    <r>
      <rPr>
        <sz val="11"/>
        <color theme="1"/>
        <rFont val="Calibri"/>
        <family val="2"/>
        <scheme val="minor"/>
      </rPr>
      <t xml:space="preserve">Be sure to enter all times in EASTERN STANDARD TIME (EST; UTC-5).  This means if the time recorded on your First Visit Discharge Form was in Eastern Daylight Time (EDT; UTC-4), you should subtract one hour from that time before entering it into this spreadsheet.
-- </t>
    </r>
    <r>
      <rPr>
        <b/>
        <sz val="11"/>
        <color theme="1"/>
        <rFont val="Calibri"/>
        <family val="2"/>
        <scheme val="minor"/>
      </rPr>
      <t>Note:</t>
    </r>
    <r>
      <rPr>
        <sz val="11"/>
        <color theme="1"/>
        <rFont val="Calibri"/>
        <family val="2"/>
        <scheme val="minor"/>
      </rPr>
      <t xml:space="preserve"> "Staff Gage Height" and "Recorded Sensor Depth should be recorded at the beginning of the cross section measurement
_____
</t>
    </r>
    <r>
      <rPr>
        <b/>
        <sz val="11"/>
        <color theme="1"/>
        <rFont val="Calibri"/>
        <family val="2"/>
        <scheme val="minor"/>
      </rPr>
      <t>3)</t>
    </r>
    <r>
      <rPr>
        <sz val="11"/>
        <color theme="1"/>
        <rFont val="Calibri"/>
        <family val="2"/>
        <scheme val="minor"/>
      </rPr>
      <t xml:space="preserve"> Fill out the [Points of Note], [Distance], [Depth from Line Level], [Water Depth], and [Comments] in the "Cross Section Measurements" section.
-- </t>
    </r>
    <r>
      <rPr>
        <b/>
        <sz val="11"/>
        <color theme="1"/>
        <rFont val="Calibri"/>
        <family val="2"/>
        <scheme val="minor"/>
      </rPr>
      <t>Note:</t>
    </r>
    <r>
      <rPr>
        <sz val="11"/>
        <color theme="1"/>
        <rFont val="Calibri"/>
        <family val="2"/>
        <scheme val="minor"/>
      </rPr>
      <t xml:space="preserve"> As you enter your data, the transect plot will appear on the chart  with the stream bed in black, the measured water level in blue, and the average water level will also appear in grey.
_____
</t>
    </r>
    <r>
      <rPr>
        <b/>
        <sz val="11"/>
        <color theme="1"/>
        <rFont val="Calibri"/>
        <family val="2"/>
        <scheme val="minor"/>
      </rPr>
      <t>4)</t>
    </r>
    <r>
      <rPr>
        <sz val="11"/>
        <color theme="1"/>
        <rFont val="Calibri"/>
        <family val="2"/>
        <scheme val="minor"/>
      </rPr>
      <t xml:space="preserve"> If the blue line in the plot on this worksheet is not flat, there is a problem with your transect.
_____
</t>
    </r>
    <r>
      <rPr>
        <b/>
        <sz val="11"/>
        <color theme="1"/>
        <rFont val="Calibri"/>
        <family val="2"/>
        <scheme val="minor"/>
      </rPr>
      <t>5)</t>
    </r>
    <r>
      <rPr>
        <sz val="11"/>
        <color theme="1"/>
        <rFont val="Calibri"/>
        <family val="2"/>
        <scheme val="minor"/>
      </rPr>
      <t xml:space="preserve"> If the blue line in the plot is flat, or once the "Cross Section Measurement" data is corrected, you can then move onto the Stage-to-Area worksheet to calculate the "Predicted Wetted Cross Sectional Area" value.
-- </t>
    </r>
    <r>
      <rPr>
        <b/>
        <sz val="11"/>
        <color theme="1"/>
        <rFont val="Calibri"/>
        <family val="2"/>
        <scheme val="minor"/>
      </rPr>
      <t>Note:</t>
    </r>
    <r>
      <rPr>
        <sz val="11"/>
        <color theme="1"/>
        <rFont val="Calibri"/>
        <family val="2"/>
        <scheme val="minor"/>
      </rPr>
      <t xml:space="preserve"> Only do this if a field crew cannot measure stream cross-section data safely because field data will provide a more accurate discharge rating curve.</t>
    </r>
  </si>
  <si>
    <r>
      <rPr>
        <b/>
        <sz val="11"/>
        <color theme="1"/>
        <rFont val="Calibri"/>
        <family val="2"/>
        <scheme val="minor"/>
      </rPr>
      <t xml:space="preserve">Troubleshooting Uneven Blue Line in Graph: </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First, double check that all of your data has been entered correctly.
_____
</t>
    </r>
    <r>
      <rPr>
        <b/>
        <sz val="11"/>
        <color theme="1"/>
        <rFont val="Calibri"/>
        <family val="2"/>
        <scheme val="minor"/>
      </rPr>
      <t>2)</t>
    </r>
    <r>
      <rPr>
        <sz val="11"/>
        <color theme="1"/>
        <rFont val="Calibri"/>
        <family val="2"/>
        <scheme val="minor"/>
      </rPr>
      <t xml:space="preserve"> If your data has been entered correctly and the blue line has a slope, your line level was most likely not sufficiently level when your transect was measured.
_____
</t>
    </r>
    <r>
      <rPr>
        <b/>
        <sz val="11"/>
        <color theme="1"/>
        <rFont val="Calibri"/>
        <family val="2"/>
        <scheme val="minor"/>
      </rPr>
      <t>3)</t>
    </r>
    <r>
      <rPr>
        <sz val="11"/>
        <color theme="1"/>
        <rFont val="Calibri"/>
        <family val="2"/>
        <scheme val="minor"/>
      </rPr>
      <t xml:space="preserve"> In this case, consider repeating the field measurement of your transect.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</si>
</sst>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F400]h:mm:ss\ AM/PM"/>
  </numFmts>
  <fonts count="33" x14ac:knownFonts="1">
    <font>
      <sz val="11"/>
      <color theme="1"/>
      <name val="Calibri"/>
      <family val="2"/>
      <scheme val="minor"/>
    </font>
    <font>
      <b/>
      <sz val="16"/>
      <color theme="1"/>
      <name val="Calibri"/>
      <family val="2"/>
      <scheme val="minor"/>
    </font>
    <font>
      <b/>
      <sz val="12"/>
      <color indexed="8"/>
      <name val="Calibri"/>
      <family val="2"/>
    </font>
    <font>
      <b/>
      <sz val="12"/>
      <color theme="1"/>
      <name val="Calibri"/>
      <family val="2"/>
      <scheme val="minor"/>
    </font>
    <font>
      <sz val="12"/>
      <color theme="1"/>
      <name val="Calibri"/>
      <family val="2"/>
      <scheme val="minor"/>
    </font>
    <font>
      <sz val="12"/>
      <color indexed="8"/>
      <name val="Calibri"/>
      <family val="2"/>
    </font>
    <font>
      <b/>
      <i/>
      <sz val="16"/>
      <color theme="1"/>
      <name val="Calibri"/>
      <family val="2"/>
      <scheme val="minor"/>
    </font>
    <font>
      <b/>
      <i/>
      <sz val="14"/>
      <color rgb="FF00B050"/>
      <name val="Calibri"/>
      <family val="2"/>
      <scheme val="minor"/>
    </font>
    <font>
      <i/>
      <sz val="12"/>
      <color rgb="FF00B050"/>
      <name val="Calibri"/>
      <family val="2"/>
      <scheme val="minor"/>
    </font>
    <font>
      <i/>
      <sz val="12"/>
      <color rgb="FF00B050"/>
      <name val="Calibri"/>
      <family val="2"/>
    </font>
    <font>
      <sz val="18"/>
      <color theme="1"/>
      <name val="Calibri"/>
      <family val="2"/>
      <scheme val="minor"/>
    </font>
    <font>
      <i/>
      <sz val="11"/>
      <color rgb="FF00B050"/>
      <name val="Calibri"/>
      <family val="2"/>
      <scheme val="minor"/>
    </font>
    <font>
      <b/>
      <i/>
      <sz val="18"/>
      <color rgb="FF00B050"/>
      <name val="Calibri"/>
      <family val="2"/>
      <scheme val="minor"/>
    </font>
    <font>
      <sz val="11"/>
      <color indexed="81"/>
      <name val="Tahoma"/>
      <family val="2"/>
    </font>
    <font>
      <i/>
      <sz val="14"/>
      <color rgb="FF00B050"/>
      <name val="Calibri"/>
      <family val="2"/>
      <scheme val="minor"/>
    </font>
    <font>
      <b/>
      <sz val="18"/>
      <color theme="1"/>
      <name val="Calibri"/>
      <family val="2"/>
      <scheme val="minor"/>
    </font>
    <font>
      <b/>
      <sz val="12"/>
      <name val="Calibri"/>
      <family val="2"/>
    </font>
    <font>
      <b/>
      <sz val="12"/>
      <name val="Calibri"/>
      <family val="2"/>
      <scheme val="minor"/>
    </font>
    <font>
      <b/>
      <vertAlign val="superscript"/>
      <sz val="12"/>
      <name val="Calibri"/>
      <family val="2"/>
      <scheme val="minor"/>
    </font>
    <font>
      <i/>
      <sz val="18"/>
      <color theme="0" tint="-0.499984740745262"/>
      <name val="Calibri"/>
      <family val="2"/>
      <scheme val="minor"/>
    </font>
    <font>
      <b/>
      <i/>
      <sz val="12"/>
      <color theme="1"/>
      <name val="Calibri"/>
      <family val="2"/>
      <scheme val="minor"/>
    </font>
    <font>
      <i/>
      <sz val="12"/>
      <color theme="1"/>
      <name val="Calibri"/>
      <family val="2"/>
      <scheme val="minor"/>
    </font>
    <font>
      <sz val="9"/>
      <color indexed="81"/>
      <name val="Tahoma"/>
      <family val="2"/>
    </font>
    <font>
      <b/>
      <sz val="18"/>
      <color rgb="FF002060"/>
      <name val="Calibri"/>
      <family val="2"/>
      <scheme val="minor"/>
    </font>
    <font>
      <b/>
      <vertAlign val="superscript"/>
      <sz val="18"/>
      <color rgb="FF002060"/>
      <name val="Calibri"/>
      <family val="2"/>
      <scheme val="minor"/>
    </font>
    <font>
      <b/>
      <sz val="12"/>
      <color rgb="FF002060"/>
      <name val="Calibri"/>
      <family val="2"/>
      <scheme val="minor"/>
    </font>
    <font>
      <sz val="8"/>
      <color indexed="81"/>
      <name val="Tahoma"/>
      <family val="2"/>
    </font>
    <font>
      <b/>
      <sz val="8"/>
      <color indexed="81"/>
      <name val="Tahoma"/>
      <family val="2"/>
    </font>
    <font>
      <i/>
      <sz val="14"/>
      <name val="Calibri"/>
      <family val="2"/>
      <scheme val="minor"/>
    </font>
    <font>
      <b/>
      <sz val="11"/>
      <color theme="1"/>
      <name val="Calibri"/>
      <family val="2"/>
      <scheme val="minor"/>
    </font>
    <font>
      <sz val="12"/>
      <name val="Calibri"/>
      <family val="2"/>
      <scheme val="minor"/>
    </font>
    <font>
      <i/>
      <sz val="12"/>
      <name val="Calibri"/>
      <family val="2"/>
      <scheme val="minor"/>
    </font>
    <font>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28">
    <border>
      <left/>
      <right/>
      <top/>
      <bottom/>
      <diagonal/>
    </border>
    <border>
      <left style="medium">
        <color auto="1"/>
      </left>
      <right style="medium">
        <color auto="1"/>
      </right>
      <top style="medium">
        <color auto="1"/>
      </top>
      <bottom style="medium">
        <color auto="1"/>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bottom/>
      <diagonal/>
    </border>
    <border>
      <left style="medium">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right/>
      <top style="thin">
        <color theme="4" tint="0.39997558519241921"/>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s>
  <cellStyleXfs count="1">
    <xf numFmtId="0" fontId="0" fillId="0" borderId="0"/>
  </cellStyleXfs>
  <cellXfs count="120">
    <xf numFmtId="0" fontId="0" fillId="0" borderId="0" xfId="0"/>
    <xf numFmtId="0" fontId="0" fillId="0" borderId="1" xfId="0"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0" fillId="2" borderId="0" xfId="0" applyFill="1" applyProtection="1"/>
    <xf numFmtId="0" fontId="0" fillId="2" borderId="0" xfId="0" applyFill="1" applyBorder="1" applyProtection="1"/>
    <xf numFmtId="0" fontId="1" fillId="2" borderId="0" xfId="0" applyFont="1" applyFill="1" applyAlignment="1" applyProtection="1"/>
    <xf numFmtId="0" fontId="3" fillId="2" borderId="0" xfId="0" applyFont="1" applyFill="1" applyAlignment="1" applyProtection="1">
      <alignment horizontal="right"/>
    </xf>
    <xf numFmtId="0" fontId="3" fillId="2" borderId="0" xfId="0" applyFont="1" applyFill="1" applyBorder="1" applyAlignment="1" applyProtection="1">
      <alignment horizontal="center" wrapText="1"/>
    </xf>
    <xf numFmtId="0" fontId="4" fillId="2" borderId="0" xfId="0" applyFont="1" applyFill="1" applyProtection="1"/>
    <xf numFmtId="0" fontId="5" fillId="2" borderId="0" xfId="0" applyFont="1" applyFill="1" applyBorder="1" applyAlignment="1" applyProtection="1">
      <alignment horizontal="right"/>
    </xf>
    <xf numFmtId="0" fontId="5"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5" fillId="2" borderId="10" xfId="0" applyFont="1" applyFill="1" applyBorder="1" applyAlignment="1" applyProtection="1">
      <alignment horizontal="left"/>
    </xf>
    <xf numFmtId="0" fontId="4" fillId="2" borderId="10" xfId="0" applyFont="1" applyFill="1" applyBorder="1" applyAlignment="1" applyProtection="1">
      <alignment horizontal="left"/>
    </xf>
    <xf numFmtId="0" fontId="4" fillId="2" borderId="10" xfId="0" applyFont="1" applyFill="1" applyBorder="1" applyAlignment="1" applyProtection="1">
      <alignment horizontal="left" wrapText="1"/>
    </xf>
    <xf numFmtId="0" fontId="4" fillId="0" borderId="11" xfId="0" applyFont="1" applyFill="1" applyBorder="1" applyAlignment="1" applyProtection="1">
      <alignment horizontal="center"/>
      <protection locked="0"/>
    </xf>
    <xf numFmtId="14" fontId="4" fillId="0" borderId="5" xfId="0" applyNumberFormat="1" applyFont="1" applyFill="1" applyBorder="1" applyAlignment="1" applyProtection="1">
      <alignment horizontal="center"/>
      <protection locked="0"/>
    </xf>
    <xf numFmtId="2" fontId="14" fillId="4" borderId="12" xfId="0" applyNumberFormat="1" applyFont="1" applyFill="1" applyBorder="1" applyProtection="1"/>
    <xf numFmtId="164" fontId="14" fillId="4" borderId="13" xfId="0" applyNumberFormat="1" applyFont="1" applyFill="1" applyBorder="1" applyProtection="1"/>
    <xf numFmtId="0" fontId="10" fillId="0" borderId="4" xfId="0" applyFont="1" applyFill="1" applyBorder="1" applyAlignment="1" applyProtection="1">
      <alignment horizontal="center"/>
      <protection locked="0"/>
    </xf>
    <xf numFmtId="0" fontId="4" fillId="0" borderId="7" xfId="0" applyFont="1" applyFill="1" applyBorder="1" applyAlignment="1">
      <alignment wrapText="1"/>
    </xf>
    <xf numFmtId="0" fontId="4" fillId="0" borderId="8" xfId="0" applyFont="1" applyFill="1" applyBorder="1" applyAlignment="1">
      <alignment wrapText="1"/>
    </xf>
    <xf numFmtId="0" fontId="4" fillId="0" borderId="9" xfId="0" applyFont="1" applyFill="1" applyBorder="1" applyAlignment="1">
      <alignment wrapText="1"/>
    </xf>
    <xf numFmtId="0" fontId="15" fillId="2" borderId="0" xfId="0" applyFont="1" applyFill="1" applyAlignment="1">
      <alignment horizontal="left"/>
    </xf>
    <xf numFmtId="0" fontId="0" fillId="2" borderId="0" xfId="0" applyFill="1"/>
    <xf numFmtId="0" fontId="2" fillId="2" borderId="0" xfId="0"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Alignment="1" applyProtection="1">
      <alignment wrapText="1"/>
    </xf>
    <xf numFmtId="0" fontId="4" fillId="0" borderId="1" xfId="0" applyFont="1" applyFill="1" applyBorder="1" applyAlignment="1">
      <alignment horizontal="left" wrapText="1"/>
    </xf>
    <xf numFmtId="0" fontId="3" fillId="2" borderId="0" xfId="0" applyFont="1" applyFill="1" applyBorder="1" applyAlignment="1" applyProtection="1"/>
    <xf numFmtId="0" fontId="0" fillId="2" borderId="0" xfId="0" applyFill="1" applyAlignment="1" applyProtection="1"/>
    <xf numFmtId="0" fontId="4" fillId="0" borderId="15" xfId="0" applyFont="1" applyFill="1" applyBorder="1" applyAlignment="1" applyProtection="1">
      <alignment horizontal="center"/>
      <protection locked="0"/>
    </xf>
    <xf numFmtId="0" fontId="16" fillId="2" borderId="2" xfId="0" applyFont="1" applyFill="1" applyBorder="1" applyAlignment="1">
      <alignment horizontal="center" wrapText="1"/>
    </xf>
    <xf numFmtId="0" fontId="17" fillId="2" borderId="2" xfId="0" applyFont="1" applyFill="1" applyBorder="1" applyAlignment="1">
      <alignment horizontal="center"/>
    </xf>
    <xf numFmtId="0" fontId="17" fillId="2" borderId="17" xfId="0" applyFont="1" applyFill="1" applyBorder="1" applyAlignment="1">
      <alignment horizontal="center" wrapText="1"/>
    </xf>
    <xf numFmtId="1" fontId="11" fillId="4" borderId="19" xfId="0" applyNumberFormat="1" applyFont="1" applyFill="1" applyBorder="1" applyAlignment="1">
      <alignment horizontal="center"/>
    </xf>
    <xf numFmtId="0" fontId="9" fillId="4" borderId="19" xfId="0" applyFont="1" applyFill="1" applyBorder="1" applyAlignment="1">
      <alignment horizontal="center"/>
    </xf>
    <xf numFmtId="2" fontId="9" fillId="4" borderId="19" xfId="0" applyNumberFormat="1" applyFont="1" applyFill="1" applyBorder="1" applyAlignment="1">
      <alignment horizontal="center"/>
    </xf>
    <xf numFmtId="2" fontId="8" fillId="4" borderId="19" xfId="0" applyNumberFormat="1" applyFont="1" applyFill="1" applyBorder="1" applyAlignment="1">
      <alignment horizontal="center"/>
    </xf>
    <xf numFmtId="0" fontId="8" fillId="4" borderId="19" xfId="0" applyFont="1" applyFill="1" applyBorder="1" applyAlignment="1">
      <alignment horizontal="center"/>
    </xf>
    <xf numFmtId="164" fontId="8" fillId="4" borderId="20" xfId="0" applyNumberFormat="1" applyFont="1" applyFill="1" applyBorder="1" applyAlignment="1">
      <alignment horizontal="center"/>
    </xf>
    <xf numFmtId="1" fontId="11" fillId="4" borderId="22" xfId="0" applyNumberFormat="1" applyFont="1" applyFill="1" applyBorder="1" applyAlignment="1">
      <alignment horizontal="center"/>
    </xf>
    <xf numFmtId="0" fontId="9" fillId="4" borderId="22" xfId="0" applyFont="1" applyFill="1" applyBorder="1" applyAlignment="1">
      <alignment horizontal="center"/>
    </xf>
    <xf numFmtId="2" fontId="9" fillId="4" borderId="22" xfId="0" applyNumberFormat="1" applyFont="1" applyFill="1" applyBorder="1" applyAlignment="1">
      <alignment horizontal="center"/>
    </xf>
    <xf numFmtId="2" fontId="8" fillId="4" borderId="22" xfId="0" applyNumberFormat="1" applyFont="1" applyFill="1" applyBorder="1" applyAlignment="1">
      <alignment horizontal="center"/>
    </xf>
    <xf numFmtId="0" fontId="8" fillId="4" borderId="22" xfId="0" applyFont="1" applyFill="1" applyBorder="1" applyAlignment="1">
      <alignment horizontal="center"/>
    </xf>
    <xf numFmtId="164" fontId="8" fillId="4" borderId="14" xfId="0" applyNumberFormat="1" applyFont="1" applyFill="1" applyBorder="1" applyAlignment="1">
      <alignment horizontal="center"/>
    </xf>
    <xf numFmtId="1" fontId="11" fillId="4" borderId="24" xfId="0" applyNumberFormat="1" applyFont="1" applyFill="1" applyBorder="1" applyAlignment="1">
      <alignment horizontal="center"/>
    </xf>
    <xf numFmtId="0" fontId="9" fillId="4" borderId="24" xfId="0" applyFont="1" applyFill="1" applyBorder="1" applyAlignment="1">
      <alignment horizontal="center"/>
    </xf>
    <xf numFmtId="2" fontId="9" fillId="4" borderId="24" xfId="0" applyNumberFormat="1" applyFont="1" applyFill="1" applyBorder="1" applyAlignment="1">
      <alignment horizontal="center"/>
    </xf>
    <xf numFmtId="2" fontId="8" fillId="4" borderId="24" xfId="0" applyNumberFormat="1" applyFont="1" applyFill="1" applyBorder="1" applyAlignment="1">
      <alignment horizontal="center"/>
    </xf>
    <xf numFmtId="0" fontId="8" fillId="4" borderId="24" xfId="0" applyFont="1" applyFill="1" applyBorder="1" applyAlignment="1">
      <alignment horizontal="center"/>
    </xf>
    <xf numFmtId="164" fontId="8" fillId="4" borderId="25" xfId="0" applyNumberFormat="1" applyFont="1" applyFill="1" applyBorder="1" applyAlignment="1">
      <alignment horizontal="center"/>
    </xf>
    <xf numFmtId="2" fontId="8" fillId="4" borderId="22" xfId="0" applyNumberFormat="1" applyFont="1" applyFill="1" applyBorder="1" applyAlignment="1">
      <alignment horizontal="center" wrapText="1"/>
    </xf>
    <xf numFmtId="2" fontId="11" fillId="4" borderId="24" xfId="0" applyNumberFormat="1" applyFont="1" applyFill="1" applyBorder="1" applyAlignment="1">
      <alignment horizontal="center"/>
    </xf>
    <xf numFmtId="0" fontId="11" fillId="4" borderId="24" xfId="0" applyFont="1" applyFill="1" applyBorder="1" applyAlignment="1">
      <alignment horizontal="center"/>
    </xf>
    <xf numFmtId="2" fontId="11" fillId="4" borderId="22" xfId="0" applyNumberFormat="1" applyFont="1" applyFill="1" applyBorder="1" applyAlignment="1">
      <alignment horizontal="center"/>
    </xf>
    <xf numFmtId="0" fontId="11" fillId="4" borderId="22" xfId="0" applyFont="1" applyFill="1" applyBorder="1" applyAlignment="1">
      <alignment horizontal="center"/>
    </xf>
    <xf numFmtId="0" fontId="9" fillId="4" borderId="27" xfId="0" applyFont="1" applyFill="1" applyBorder="1" applyAlignment="1">
      <alignment horizontal="center"/>
    </xf>
    <xf numFmtId="2" fontId="9" fillId="4" borderId="27" xfId="0" applyNumberFormat="1" applyFont="1" applyFill="1" applyBorder="1" applyAlignment="1">
      <alignment horizontal="center"/>
    </xf>
    <xf numFmtId="2" fontId="11" fillId="4" borderId="27" xfId="0" applyNumberFormat="1" applyFont="1" applyFill="1" applyBorder="1" applyAlignment="1">
      <alignment horizontal="center"/>
    </xf>
    <xf numFmtId="0" fontId="11" fillId="4" borderId="27" xfId="0" applyFont="1" applyFill="1" applyBorder="1" applyAlignment="1">
      <alignment horizontal="center"/>
    </xf>
    <xf numFmtId="164" fontId="8" fillId="4" borderId="16" xfId="0" applyNumberFormat="1" applyFont="1" applyFill="1" applyBorder="1" applyAlignment="1">
      <alignment horizontal="center"/>
    </xf>
    <xf numFmtId="1" fontId="11" fillId="4" borderId="27" xfId="0" applyNumberFormat="1" applyFont="1" applyFill="1" applyBorder="1" applyAlignment="1">
      <alignment horizontal="center"/>
    </xf>
    <xf numFmtId="0" fontId="17" fillId="2" borderId="2" xfId="0" applyFont="1" applyFill="1" applyBorder="1" applyAlignment="1">
      <alignment horizontal="center" wrapText="1"/>
    </xf>
    <xf numFmtId="0" fontId="21" fillId="0" borderId="7" xfId="0" applyFont="1" applyFill="1" applyBorder="1" applyAlignment="1">
      <alignment wrapText="1"/>
    </xf>
    <xf numFmtId="0" fontId="21" fillId="0" borderId="8" xfId="0" applyFont="1" applyFill="1" applyBorder="1" applyAlignment="1">
      <alignment wrapText="1"/>
    </xf>
    <xf numFmtId="164" fontId="10" fillId="0" borderId="1" xfId="0" applyNumberFormat="1" applyFont="1" applyFill="1" applyBorder="1" applyAlignment="1" applyProtection="1">
      <alignment horizontal="center"/>
      <protection locked="0"/>
    </xf>
    <xf numFmtId="164" fontId="19" fillId="0" borderId="6" xfId="0" applyNumberFormat="1" applyFont="1" applyFill="1" applyBorder="1" applyAlignment="1" applyProtection="1">
      <alignment horizontal="center"/>
      <protection locked="0"/>
    </xf>
    <xf numFmtId="0" fontId="4" fillId="2" borderId="0" xfId="0" applyFont="1" applyFill="1" applyAlignment="1" applyProtection="1">
      <alignment horizontal="right"/>
    </xf>
    <xf numFmtId="0" fontId="10" fillId="2" borderId="0" xfId="0" applyFont="1" applyFill="1" applyAlignment="1" applyProtection="1">
      <alignment horizontal="right"/>
    </xf>
    <xf numFmtId="0" fontId="4" fillId="2" borderId="0" xfId="0" applyFont="1" applyFill="1" applyBorder="1" applyAlignment="1" applyProtection="1">
      <alignment horizontal="center"/>
    </xf>
    <xf numFmtId="0" fontId="4" fillId="2" borderId="0" xfId="0" applyFont="1" applyFill="1" applyAlignment="1" applyProtection="1">
      <alignment horizontal="center"/>
    </xf>
    <xf numFmtId="164" fontId="12" fillId="4" borderId="6" xfId="0" applyNumberFormat="1" applyFont="1" applyFill="1" applyBorder="1" applyAlignment="1" applyProtection="1">
      <alignment horizontal="center"/>
    </xf>
    <xf numFmtId="0" fontId="23" fillId="2" borderId="0" xfId="0" applyFont="1" applyFill="1" applyAlignment="1" applyProtection="1">
      <alignment horizontal="right"/>
    </xf>
    <xf numFmtId="0" fontId="5" fillId="2" borderId="3" xfId="0" applyFont="1" applyFill="1" applyBorder="1" applyAlignment="1" applyProtection="1">
      <alignment horizontal="right" vertical="top"/>
    </xf>
    <xf numFmtId="15" fontId="5" fillId="2" borderId="3" xfId="0" applyNumberFormat="1" applyFont="1" applyFill="1" applyBorder="1" applyAlignment="1" applyProtection="1">
      <alignment horizontal="right" vertical="top"/>
    </xf>
    <xf numFmtId="164" fontId="7" fillId="3" borderId="1" xfId="0" applyNumberFormat="1" applyFont="1" applyFill="1" applyBorder="1" applyAlignment="1" applyProtection="1">
      <alignment horizontal="center"/>
    </xf>
    <xf numFmtId="165" fontId="4" fillId="0" borderId="5" xfId="0" applyNumberFormat="1" applyFont="1" applyFill="1" applyBorder="1" applyAlignment="1" applyProtection="1">
      <alignment horizontal="center"/>
      <protection locked="0"/>
    </xf>
    <xf numFmtId="1" fontId="28" fillId="3" borderId="1" xfId="0" applyNumberFormat="1" applyFont="1" applyFill="1" applyBorder="1" applyAlignment="1" applyProtection="1">
      <alignment horizontal="center"/>
    </xf>
    <xf numFmtId="0" fontId="4" fillId="2" borderId="0" xfId="0" applyFont="1" applyFill="1" applyAlignment="1" applyProtection="1">
      <alignment vertical="top" wrapText="1"/>
    </xf>
    <xf numFmtId="0" fontId="4" fillId="0" borderId="1" xfId="0" applyFont="1" applyFill="1" applyBorder="1" applyAlignment="1">
      <alignment wrapText="1"/>
    </xf>
    <xf numFmtId="0" fontId="4" fillId="2" borderId="0" xfId="0" applyFont="1" applyFill="1" applyAlignment="1" applyProtection="1">
      <alignment horizontal="left" vertical="top" wrapText="1"/>
    </xf>
    <xf numFmtId="0" fontId="30" fillId="2" borderId="0" xfId="0" applyFont="1" applyFill="1" applyAlignment="1" applyProtection="1">
      <alignment horizontal="right"/>
    </xf>
    <xf numFmtId="164" fontId="31" fillId="4" borderId="4" xfId="0" applyNumberFormat="1" applyFont="1" applyFill="1" applyBorder="1" applyAlignment="1" applyProtection="1">
      <alignment horizontal="center"/>
    </xf>
    <xf numFmtId="164" fontId="31" fillId="4" borderId="6" xfId="0" applyNumberFormat="1" applyFont="1" applyFill="1" applyBorder="1" applyAlignment="1" applyProtection="1">
      <alignment horizontal="center"/>
    </xf>
    <xf numFmtId="164" fontId="31" fillId="4" borderId="1" xfId="0" applyNumberFormat="1" applyFont="1" applyFill="1" applyBorder="1" applyAlignment="1" applyProtection="1">
      <alignment horizontal="center"/>
    </xf>
    <xf numFmtId="2" fontId="31" fillId="4" borderId="4" xfId="0" applyNumberFormat="1" applyFont="1" applyFill="1" applyBorder="1" applyAlignment="1" applyProtection="1">
      <alignment horizontal="center"/>
    </xf>
    <xf numFmtId="0" fontId="0" fillId="2" borderId="0" xfId="0" applyFill="1" applyAlignment="1" applyProtection="1">
      <alignment vertical="top" wrapText="1"/>
    </xf>
    <xf numFmtId="0" fontId="4"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left" vertical="center"/>
      <protection locked="0"/>
    </xf>
    <xf numFmtId="0" fontId="4"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left"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wrapText="1"/>
    </xf>
    <xf numFmtId="0" fontId="10" fillId="2" borderId="0" xfId="0" applyFont="1" applyFill="1" applyAlignment="1" applyProtection="1">
      <alignment horizontal="center"/>
    </xf>
    <xf numFmtId="0" fontId="15" fillId="2" borderId="0" xfId="0" applyFont="1" applyFill="1" applyAlignment="1" applyProtection="1">
      <alignment horizontal="left"/>
    </xf>
    <xf numFmtId="0" fontId="0" fillId="2" borderId="0" xfId="0" applyFill="1" applyAlignment="1" applyProtection="1">
      <alignment horizontal="left" vertical="top" wrapText="1"/>
    </xf>
    <xf numFmtId="0" fontId="1" fillId="2" borderId="0" xfId="0" applyFont="1" applyFill="1" applyAlignment="1" applyProtection="1">
      <alignment horizontal="center"/>
    </xf>
    <xf numFmtId="0" fontId="4" fillId="0" borderId="7"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15" fillId="2" borderId="0" xfId="0" applyFont="1" applyFill="1" applyAlignment="1" applyProtection="1">
      <alignment horizontal="center"/>
    </xf>
    <xf numFmtId="0" fontId="6" fillId="2"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b" anchorCtr="1"/>
          <a:lstStyle/>
          <a:p>
            <a:pPr>
              <a:defRPr sz="1600" b="0" i="0" u="none" strike="noStrike" kern="1200" spc="0" baseline="0">
                <a:solidFill>
                  <a:schemeClr val="tx1">
                    <a:lumMod val="65000"/>
                    <a:lumOff val="35000"/>
                  </a:schemeClr>
                </a:solidFill>
                <a:latin typeface="+mn-lt"/>
                <a:ea typeface="+mn-ea"/>
                <a:cs typeface="+mn-cs"/>
              </a:defRPr>
            </a:pPr>
            <a:r>
              <a:rPr lang="en-US" sz="1600" b="1"/>
              <a:t>Measured</a:t>
            </a:r>
            <a:r>
              <a:rPr lang="en-US" sz="1600" b="1" baseline="0"/>
              <a:t> </a:t>
            </a:r>
            <a:r>
              <a:rPr lang="en-US" sz="1600" b="1"/>
              <a:t>Stream Cross Section with</a:t>
            </a:r>
            <a:r>
              <a:rPr lang="en-US" sz="1600" b="1" baseline="0"/>
              <a:t> Predicted Water Level</a:t>
            </a:r>
          </a:p>
        </c:rich>
      </c:tx>
      <c:layout>
        <c:manualLayout>
          <c:xMode val="edge"/>
          <c:yMode val="edge"/>
          <c:x val="0.16037082383247031"/>
          <c:y val="4.1196062149586841E-2"/>
        </c:manualLayout>
      </c:layout>
      <c:overlay val="0"/>
      <c:spPr>
        <a:noFill/>
        <a:ln>
          <a:noFill/>
        </a:ln>
        <a:effectLst/>
      </c:spPr>
      <c:txPr>
        <a:bodyPr rot="0" spcFirstLastPara="1" vertOverflow="ellipsis" vert="horz" wrap="square" anchor="b"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4151880529543"/>
          <c:y val="0.21717031276055743"/>
          <c:w val="0.81972205876988935"/>
          <c:h val="0.74496477591299304"/>
        </c:manualLayout>
      </c:layout>
      <c:scatterChart>
        <c:scatterStyle val="lineMarker"/>
        <c:varyColors val="0"/>
        <c:ser>
          <c:idx val="1"/>
          <c:order val="0"/>
          <c:tx>
            <c:v>Water Surface</c:v>
          </c:tx>
          <c:spPr>
            <a:ln w="19050" cap="rnd">
              <a:solidFill>
                <a:schemeClr val="accent2"/>
              </a:solidFill>
              <a:round/>
            </a:ln>
            <a:effectLst/>
          </c:spPr>
          <c:marker>
            <c:symbol val="none"/>
          </c:marker>
          <c:xVal>
            <c:numRef>
              <c:f>'Transect Measurement'!TaglineDist</c:f>
              <c:numCache>
                <c:formatCode>General</c:formatCode>
                <c:ptCount val="1"/>
                <c:pt idx="0">
                  <c:v>0</c:v>
                </c:pt>
              </c:numCache>
            </c:numRef>
          </c:xVal>
          <c:yVal>
            <c:numRef>
              <c:f>'Transect Measurement'!WaterSurfaceatStageRange</c:f>
              <c:numCache>
                <c:formatCode>General</c:formatCode>
                <c:ptCount val="1"/>
                <c:pt idx="0">
                  <c:v>0</c:v>
                </c:pt>
              </c:numCache>
            </c:numRef>
          </c:yVal>
          <c:smooth val="0"/>
          <c:extLst>
            <c:ext xmlns:c16="http://schemas.microsoft.com/office/drawing/2014/chart" uri="{C3380CC4-5D6E-409C-BE32-E72D297353CC}">
              <c16:uniqueId val="{00000000-E0FE-47AF-8472-E5BEA059E39D}"/>
            </c:ext>
          </c:extLst>
        </c:ser>
        <c:ser>
          <c:idx val="0"/>
          <c:order val="1"/>
          <c:tx>
            <c:v>Stream Bed</c:v>
          </c:tx>
          <c:spPr>
            <a:ln w="19050" cap="rnd">
              <a:solidFill>
                <a:schemeClr val="accent1"/>
              </a:solidFill>
              <a:round/>
            </a:ln>
            <a:effectLst/>
          </c:spPr>
          <c:marker>
            <c:symbol val="none"/>
          </c:marker>
          <c:xVal>
            <c:numRef>
              <c:f>'Transect Measurement'!TaglineDist</c:f>
              <c:numCache>
                <c:formatCode>General</c:formatCode>
                <c:ptCount val="1"/>
                <c:pt idx="0">
                  <c:v>0</c:v>
                </c:pt>
              </c:numCache>
            </c:numRef>
          </c:xVal>
          <c:yVal>
            <c:numRef>
              <c:f>'Transect Measurement'!BankDepth</c:f>
              <c:numCache>
                <c:formatCode>General</c:formatCode>
                <c:ptCount val="1"/>
                <c:pt idx="0">
                  <c:v>0</c:v>
                </c:pt>
              </c:numCache>
            </c:numRef>
          </c:yVal>
          <c:smooth val="0"/>
          <c:extLst>
            <c:ext xmlns:c16="http://schemas.microsoft.com/office/drawing/2014/chart" uri="{C3380CC4-5D6E-409C-BE32-E72D297353CC}">
              <c16:uniqueId val="{00000002-2D8E-41BF-A806-799302227ACB}"/>
            </c:ext>
          </c:extLst>
        </c:ser>
        <c:dLbls>
          <c:showLegendKey val="0"/>
          <c:showVal val="0"/>
          <c:showCatName val="0"/>
          <c:showSerName val="0"/>
          <c:showPercent val="0"/>
          <c:showBubbleSize val="0"/>
        </c:dLbls>
        <c:axId val="40646528"/>
        <c:axId val="40652800"/>
      </c:scatterChart>
      <c:valAx>
        <c:axId val="4064652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Distance Along Tagline (m)</a:t>
                </a: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652800"/>
        <c:crosses val="autoZero"/>
        <c:crossBetween val="midCat"/>
        <c:minorUnit val="1"/>
      </c:valAx>
      <c:valAx>
        <c:axId val="40652800"/>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Depth from Line Level (m)</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646528"/>
        <c:crosses val="autoZero"/>
        <c:crossBetween val="midCat"/>
      </c:valAx>
      <c:spPr>
        <a:noFill/>
        <a:ln w="12700">
          <a:solidFill>
            <a:schemeClr val="tx1"/>
          </a:solidFill>
        </a:ln>
        <a:effectLst/>
      </c:spPr>
    </c:plotArea>
    <c:legend>
      <c:legendPos val="t"/>
      <c:layout>
        <c:manualLayout>
          <c:xMode val="edge"/>
          <c:yMode val="edge"/>
          <c:x val="0.33710087950846374"/>
          <c:y val="0.22600143533025255"/>
          <c:w val="0.3618042466517648"/>
          <c:h val="5.181354501253295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b" anchorCtr="1"/>
          <a:lstStyle/>
          <a:p>
            <a:pPr>
              <a:defRPr sz="2400" b="0" i="0" u="none" strike="noStrike" kern="1200" spc="0" baseline="0">
                <a:solidFill>
                  <a:schemeClr val="tx1">
                    <a:lumMod val="65000"/>
                    <a:lumOff val="35000"/>
                  </a:schemeClr>
                </a:solidFill>
                <a:latin typeface="+mn-lt"/>
                <a:ea typeface="+mn-ea"/>
                <a:cs typeface="+mn-cs"/>
              </a:defRPr>
            </a:pPr>
            <a:r>
              <a:rPr lang="en-US" sz="2400" b="1"/>
              <a:t>Measured Stream Cross Section</a:t>
            </a:r>
          </a:p>
        </c:rich>
      </c:tx>
      <c:layout>
        <c:manualLayout>
          <c:xMode val="edge"/>
          <c:yMode val="edge"/>
          <c:x val="0.23624434216461979"/>
          <c:y val="2.4642519685039371E-2"/>
        </c:manualLayout>
      </c:layout>
      <c:overlay val="0"/>
      <c:spPr>
        <a:noFill/>
        <a:ln>
          <a:noFill/>
        </a:ln>
        <a:effectLst/>
      </c:spPr>
    </c:title>
    <c:autoTitleDeleted val="0"/>
    <c:plotArea>
      <c:layout>
        <c:manualLayout>
          <c:layoutTarget val="inner"/>
          <c:xMode val="edge"/>
          <c:yMode val="edge"/>
          <c:x val="0.1384151880529543"/>
          <c:y val="0.24489035644737955"/>
          <c:w val="0.81972205876988935"/>
          <c:h val="0.73212907210128142"/>
        </c:manualLayout>
      </c:layout>
      <c:scatterChart>
        <c:scatterStyle val="lineMarker"/>
        <c:varyColors val="0"/>
        <c:ser>
          <c:idx val="2"/>
          <c:order val="0"/>
          <c:tx>
            <c:v>Average Water Level</c:v>
          </c:tx>
          <c:marker>
            <c:symbol val="none"/>
          </c:marker>
          <c:dLbls>
            <c:delete val="1"/>
          </c:dLbls>
          <c:xVal>
            <c:numRef>
              <c:f>'Transect Measurement'!TaglineDist</c:f>
              <c:numCache>
                <c:formatCode>General</c:formatCode>
                <c:ptCount val="1"/>
                <c:pt idx="0">
                  <c:v>0</c:v>
                </c:pt>
              </c:numCache>
            </c:numRef>
          </c:xVal>
          <c:yVal>
            <c:numRef>
              <c:f>'Transect Measurement'!AvgWaterSurfaceAtMeasurementRange</c:f>
              <c:numCache>
                <c:formatCode>General</c:formatCode>
                <c:ptCount val="1"/>
                <c:pt idx="0">
                  <c:v>0</c:v>
                </c:pt>
              </c:numCache>
            </c:numRef>
          </c:yVal>
          <c:smooth val="0"/>
          <c:extLst>
            <c:ext xmlns:c16="http://schemas.microsoft.com/office/drawing/2014/chart" uri="{C3380CC4-5D6E-409C-BE32-E72D297353CC}">
              <c16:uniqueId val="{00000001-E430-40D1-AFBB-ADD4A2982895}"/>
            </c:ext>
          </c:extLst>
        </c:ser>
        <c:ser>
          <c:idx val="1"/>
          <c:order val="1"/>
          <c:tx>
            <c:v>Measured Water Level</c:v>
          </c:tx>
          <c:marker>
            <c:symbol val="none"/>
          </c:marker>
          <c:dLbls>
            <c:delete val="1"/>
          </c:dLbls>
          <c:xVal>
            <c:numRef>
              <c:f>'Transect Measurement'!TaglineDist</c:f>
              <c:numCache>
                <c:formatCode>General</c:formatCode>
                <c:ptCount val="1"/>
                <c:pt idx="0">
                  <c:v>0</c:v>
                </c:pt>
              </c:numCache>
            </c:numRef>
          </c:xVal>
          <c:yVal>
            <c:numRef>
              <c:f>'Transect Measurement'!WaterSurface</c:f>
              <c:numCache>
                <c:formatCode>General</c:formatCode>
                <c:ptCount val="1"/>
                <c:pt idx="0">
                  <c:v>0</c:v>
                </c:pt>
              </c:numCache>
            </c:numRef>
          </c:yVal>
          <c:smooth val="0"/>
          <c:extLst>
            <c:ext xmlns:c16="http://schemas.microsoft.com/office/drawing/2014/chart" uri="{C3380CC4-5D6E-409C-BE32-E72D297353CC}">
              <c16:uniqueId val="{00000001-14FF-4E5B-9BAA-D76B2AD0BCEA}"/>
            </c:ext>
          </c:extLst>
        </c:ser>
        <c:ser>
          <c:idx val="0"/>
          <c:order val="2"/>
          <c:tx>
            <c:v>Ground Surface</c:v>
          </c:tx>
          <c:marker>
            <c:symbol val="none"/>
          </c:marker>
          <c:dLbls>
            <c:delete val="1"/>
          </c:dLbls>
          <c:xVal>
            <c:numRef>
              <c:f>'Transect Measurement'!TaglineDist</c:f>
              <c:numCache>
                <c:formatCode>General</c:formatCode>
                <c:ptCount val="1"/>
                <c:pt idx="0">
                  <c:v>0</c:v>
                </c:pt>
              </c:numCache>
            </c:numRef>
          </c:xVal>
          <c:yVal>
            <c:numRef>
              <c:f>'Transect Measurement'!BankDepth</c:f>
              <c:numCache>
                <c:formatCode>General</c:formatCode>
                <c:ptCount val="1"/>
                <c:pt idx="0">
                  <c:v>0</c:v>
                </c:pt>
              </c:numCache>
            </c:numRef>
          </c:yVal>
          <c:smooth val="0"/>
          <c:extLst>
            <c:ext xmlns:c16="http://schemas.microsoft.com/office/drawing/2014/chart" uri="{C3380CC4-5D6E-409C-BE32-E72D297353CC}">
              <c16:uniqueId val="{00000000-14FF-4E5B-9BAA-D76B2AD0BCEA}"/>
            </c:ext>
          </c:extLst>
        </c:ser>
        <c:dLbls>
          <c:showLegendKey val="0"/>
          <c:showVal val="1"/>
          <c:showCatName val="0"/>
          <c:showSerName val="0"/>
          <c:showPercent val="0"/>
          <c:showBubbleSize val="0"/>
        </c:dLbls>
        <c:axId val="75637120"/>
        <c:axId val="75639040"/>
      </c:scatterChart>
      <c:valAx>
        <c:axId val="7563712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Distance Along Tagline (m)</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5639040"/>
        <c:crosses val="autoZero"/>
        <c:crossBetween val="midCat"/>
      </c:valAx>
      <c:valAx>
        <c:axId val="75639040"/>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Depth from Line Level (m)</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5637120"/>
        <c:crosses val="autoZero"/>
        <c:crossBetween val="midCat"/>
      </c:valAx>
      <c:spPr>
        <a:noFill/>
        <a:ln w="12700">
          <a:solidFill>
            <a:schemeClr val="tx1"/>
          </a:solidFill>
        </a:ln>
        <a:effectLst/>
      </c:spPr>
    </c:plotArea>
    <c:legend>
      <c:legendPos val="b"/>
      <c:layout>
        <c:manualLayout>
          <c:xMode val="edge"/>
          <c:yMode val="edge"/>
          <c:x val="0.14738334024279687"/>
          <c:y val="0.91939848695383664"/>
          <c:w val="0.85261665975720313"/>
          <c:h val="5.864072873243786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200025</xdr:colOff>
      <xdr:row>0</xdr:row>
      <xdr:rowOff>200026</xdr:rowOff>
    </xdr:from>
    <xdr:to>
      <xdr:col>14</xdr:col>
      <xdr:colOff>171450</xdr:colOff>
      <xdr:row>19</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558399</xdr:colOff>
      <xdr:row>1</xdr:row>
      <xdr:rowOff>2407</xdr:rowOff>
    </xdr:from>
    <xdr:to>
      <xdr:col>22</xdr:col>
      <xdr:colOff>609839</xdr:colOff>
      <xdr:row>1</xdr:row>
      <xdr:rowOff>57276</xdr:rowOff>
    </xdr:to>
    <xdr:pic>
      <xdr:nvPicPr>
        <xdr:cNvPr id="4" name="Picture 3"/>
        <xdr:cNvPicPr>
          <a:picLocks noChangeAspect="1"/>
        </xdr:cNvPicPr>
      </xdr:nvPicPr>
      <xdr:blipFill>
        <a:blip xmlns:r="http://schemas.openxmlformats.org/officeDocument/2006/relationships" r:embed="rId2"/>
        <a:stretch>
          <a:fillRect/>
        </a:stretch>
      </xdr:blipFill>
      <xdr:spPr>
        <a:xfrm>
          <a:off x="16926159" y="307207"/>
          <a:ext cx="60965" cy="54869"/>
        </a:xfrm>
        <a:prstGeom prst="rect">
          <a:avLst/>
        </a:prstGeom>
      </xdr:spPr>
    </xdr:pic>
    <xdr:clientData/>
  </xdr:twoCellAnchor>
  <xdr:twoCellAnchor editAs="oneCell">
    <xdr:from>
      <xdr:col>22</xdr:col>
      <xdr:colOff>564080</xdr:colOff>
      <xdr:row>2</xdr:row>
      <xdr:rowOff>4010</xdr:rowOff>
    </xdr:from>
    <xdr:to>
      <xdr:col>22</xdr:col>
      <xdr:colOff>609805</xdr:colOff>
      <xdr:row>2</xdr:row>
      <xdr:rowOff>58879</xdr:rowOff>
    </xdr:to>
    <xdr:pic>
      <xdr:nvPicPr>
        <xdr:cNvPr id="5" name="Picture 4"/>
        <xdr:cNvPicPr>
          <a:picLocks noChangeAspect="1"/>
        </xdr:cNvPicPr>
      </xdr:nvPicPr>
      <xdr:blipFill>
        <a:blip xmlns:r="http://schemas.openxmlformats.org/officeDocument/2006/relationships" r:embed="rId2"/>
        <a:stretch>
          <a:fillRect/>
        </a:stretch>
      </xdr:blipFill>
      <xdr:spPr>
        <a:xfrm>
          <a:off x="16931840" y="506930"/>
          <a:ext cx="60965" cy="54869"/>
        </a:xfrm>
        <a:prstGeom prst="rect">
          <a:avLst/>
        </a:prstGeom>
      </xdr:spPr>
    </xdr:pic>
    <xdr:clientData/>
  </xdr:twoCellAnchor>
  <xdr:twoCellAnchor editAs="oneCell">
    <xdr:from>
      <xdr:col>22</xdr:col>
      <xdr:colOff>561248</xdr:colOff>
      <xdr:row>12</xdr:row>
      <xdr:rowOff>3463</xdr:rowOff>
    </xdr:from>
    <xdr:to>
      <xdr:col>22</xdr:col>
      <xdr:colOff>612688</xdr:colOff>
      <xdr:row>12</xdr:row>
      <xdr:rowOff>58332</xdr:rowOff>
    </xdr:to>
    <xdr:pic>
      <xdr:nvPicPr>
        <xdr:cNvPr id="7" name="Picture 6"/>
        <xdr:cNvPicPr>
          <a:picLocks noChangeAspect="1"/>
        </xdr:cNvPicPr>
      </xdr:nvPicPr>
      <xdr:blipFill>
        <a:blip xmlns:r="http://schemas.openxmlformats.org/officeDocument/2006/relationships" r:embed="rId2"/>
        <a:stretch>
          <a:fillRect/>
        </a:stretch>
      </xdr:blipFill>
      <xdr:spPr>
        <a:xfrm>
          <a:off x="16932056" y="2938687"/>
          <a:ext cx="60965" cy="54869"/>
        </a:xfrm>
        <a:prstGeom prst="rect">
          <a:avLst/>
        </a:prstGeom>
      </xdr:spPr>
    </xdr:pic>
    <xdr:clientData/>
  </xdr:twoCellAnchor>
  <xdr:twoCellAnchor editAs="oneCell">
    <xdr:from>
      <xdr:col>22</xdr:col>
      <xdr:colOff>563655</xdr:colOff>
      <xdr:row>13</xdr:row>
      <xdr:rowOff>2823</xdr:rowOff>
    </xdr:from>
    <xdr:to>
      <xdr:col>22</xdr:col>
      <xdr:colOff>605570</xdr:colOff>
      <xdr:row>13</xdr:row>
      <xdr:rowOff>57692</xdr:rowOff>
    </xdr:to>
    <xdr:pic>
      <xdr:nvPicPr>
        <xdr:cNvPr id="9" name="Picture 8"/>
        <xdr:cNvPicPr>
          <a:picLocks noChangeAspect="1"/>
        </xdr:cNvPicPr>
      </xdr:nvPicPr>
      <xdr:blipFill>
        <a:blip xmlns:r="http://schemas.openxmlformats.org/officeDocument/2006/relationships" r:embed="rId2"/>
        <a:stretch>
          <a:fillRect/>
        </a:stretch>
      </xdr:blipFill>
      <xdr:spPr>
        <a:xfrm>
          <a:off x="16934463" y="3175791"/>
          <a:ext cx="60965" cy="54869"/>
        </a:xfrm>
        <a:prstGeom prst="rect">
          <a:avLst/>
        </a:prstGeom>
      </xdr:spPr>
    </xdr:pic>
    <xdr:clientData/>
  </xdr:twoCellAnchor>
  <xdr:twoCellAnchor editAs="oneCell">
    <xdr:from>
      <xdr:col>22</xdr:col>
      <xdr:colOff>563541</xdr:colOff>
      <xdr:row>14</xdr:row>
      <xdr:rowOff>4234</xdr:rowOff>
    </xdr:from>
    <xdr:to>
      <xdr:col>22</xdr:col>
      <xdr:colOff>605456</xdr:colOff>
      <xdr:row>14</xdr:row>
      <xdr:rowOff>59103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6934349" y="3414946"/>
          <a:ext cx="60965" cy="54869"/>
        </a:xfrm>
        <a:prstGeom prst="rect">
          <a:avLst/>
        </a:prstGeom>
      </xdr:spPr>
    </xdr:pic>
    <xdr:clientData/>
  </xdr:twoCellAnchor>
  <xdr:twoCellAnchor editAs="oneCell">
    <xdr:from>
      <xdr:col>22</xdr:col>
      <xdr:colOff>560070</xdr:colOff>
      <xdr:row>17</xdr:row>
      <xdr:rowOff>3810</xdr:rowOff>
    </xdr:from>
    <xdr:to>
      <xdr:col>22</xdr:col>
      <xdr:colOff>611510</xdr:colOff>
      <xdr:row>17</xdr:row>
      <xdr:rowOff>58679</xdr:rowOff>
    </xdr:to>
    <xdr:pic>
      <xdr:nvPicPr>
        <xdr:cNvPr id="13" name="Picture 12"/>
        <xdr:cNvPicPr>
          <a:picLocks noChangeAspect="1"/>
        </xdr:cNvPicPr>
      </xdr:nvPicPr>
      <xdr:blipFill>
        <a:blip xmlns:r="http://schemas.openxmlformats.org/officeDocument/2006/relationships" r:embed="rId2"/>
        <a:stretch>
          <a:fillRect/>
        </a:stretch>
      </xdr:blipFill>
      <xdr:spPr>
        <a:xfrm>
          <a:off x="16930878" y="4298442"/>
          <a:ext cx="60965" cy="54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2724266</xdr:colOff>
      <xdr:row>26</xdr:row>
      <xdr:rowOff>2771</xdr:rowOff>
    </xdr:from>
    <xdr:to>
      <xdr:col>5</xdr:col>
      <xdr:colOff>3931</xdr:colOff>
      <xdr:row>26</xdr:row>
      <xdr:rowOff>57640</xdr:rowOff>
    </xdr:to>
    <xdr:pic>
      <xdr:nvPicPr>
        <xdr:cNvPr id="6" name="Picture 5"/>
        <xdr:cNvPicPr>
          <a:picLocks noChangeAspect="1"/>
        </xdr:cNvPicPr>
      </xdr:nvPicPr>
      <xdr:blipFill>
        <a:blip xmlns:r="http://schemas.openxmlformats.org/officeDocument/2006/relationships" r:embed="rId1"/>
        <a:stretch>
          <a:fillRect/>
        </a:stretch>
      </xdr:blipFill>
      <xdr:spPr>
        <a:xfrm>
          <a:off x="5765339" y="5935980"/>
          <a:ext cx="60965" cy="54869"/>
        </a:xfrm>
        <a:prstGeom prst="rect">
          <a:avLst/>
        </a:prstGeom>
      </xdr:spPr>
    </xdr:pic>
    <xdr:clientData/>
  </xdr:twoCellAnchor>
  <xdr:twoCellAnchor editAs="oneCell">
    <xdr:from>
      <xdr:col>4</xdr:col>
      <xdr:colOff>2724150</xdr:colOff>
      <xdr:row>28</xdr:row>
      <xdr:rowOff>3810</xdr:rowOff>
    </xdr:from>
    <xdr:to>
      <xdr:col>5</xdr:col>
      <xdr:colOff>3815</xdr:colOff>
      <xdr:row>28</xdr:row>
      <xdr:rowOff>58679</xdr:rowOff>
    </xdr:to>
    <xdr:pic>
      <xdr:nvPicPr>
        <xdr:cNvPr id="9" name="Picture 8"/>
        <xdr:cNvPicPr>
          <a:picLocks noChangeAspect="1"/>
        </xdr:cNvPicPr>
      </xdr:nvPicPr>
      <xdr:blipFill>
        <a:blip xmlns:r="http://schemas.openxmlformats.org/officeDocument/2006/relationships" r:embed="rId1"/>
        <a:stretch>
          <a:fillRect/>
        </a:stretch>
      </xdr:blipFill>
      <xdr:spPr>
        <a:xfrm>
          <a:off x="5764530" y="6404610"/>
          <a:ext cx="60965" cy="54869"/>
        </a:xfrm>
        <a:prstGeom prst="rect">
          <a:avLst/>
        </a:prstGeom>
      </xdr:spPr>
    </xdr:pic>
    <xdr:clientData/>
  </xdr:twoCellAnchor>
  <xdr:twoCellAnchor editAs="oneCell">
    <xdr:from>
      <xdr:col>4</xdr:col>
      <xdr:colOff>2726268</xdr:colOff>
      <xdr:row>30</xdr:row>
      <xdr:rowOff>4234</xdr:rowOff>
    </xdr:from>
    <xdr:to>
      <xdr:col>5</xdr:col>
      <xdr:colOff>7828</xdr:colOff>
      <xdr:row>30</xdr:row>
      <xdr:rowOff>59103</xdr:rowOff>
    </xdr:to>
    <xdr:pic>
      <xdr:nvPicPr>
        <xdr:cNvPr id="13" name="Picture 12"/>
        <xdr:cNvPicPr>
          <a:picLocks noChangeAspect="1"/>
        </xdr:cNvPicPr>
      </xdr:nvPicPr>
      <xdr:blipFill>
        <a:blip xmlns:r="http://schemas.openxmlformats.org/officeDocument/2006/relationships" r:embed="rId1"/>
        <a:stretch>
          <a:fillRect/>
        </a:stretch>
      </xdr:blipFill>
      <xdr:spPr>
        <a:xfrm>
          <a:off x="5765801" y="6874934"/>
          <a:ext cx="60965" cy="54869"/>
        </a:xfrm>
        <a:prstGeom prst="rect">
          <a:avLst/>
        </a:prstGeom>
      </xdr:spPr>
    </xdr:pic>
    <xdr:clientData/>
  </xdr:twoCellAnchor>
  <xdr:twoCellAnchor>
    <xdr:from>
      <xdr:col>2</xdr:col>
      <xdr:colOff>1485900</xdr:colOff>
      <xdr:row>33</xdr:row>
      <xdr:rowOff>137160</xdr:rowOff>
    </xdr:from>
    <xdr:to>
      <xdr:col>5</xdr:col>
      <xdr:colOff>443864</xdr:colOff>
      <xdr:row>52</xdr:row>
      <xdr:rowOff>203835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32"/>
  <sheetViews>
    <sheetView workbookViewId="0">
      <selection activeCell="B2" sqref="B2"/>
    </sheetView>
  </sheetViews>
  <sheetFormatPr defaultColWidth="9.140625" defaultRowHeight="15" x14ac:dyDescent="0.25"/>
  <cols>
    <col min="1" max="1" width="3.42578125" style="26" customWidth="1"/>
    <col min="2" max="2" width="127.140625" style="26" customWidth="1"/>
    <col min="3" max="16384" width="9.140625" style="26"/>
  </cols>
  <sheetData>
    <row r="2" spans="2:2" ht="24" thickBot="1" x14ac:dyDescent="0.4">
      <c r="B2" s="25" t="s">
        <v>54</v>
      </c>
    </row>
    <row r="3" spans="2:2" ht="94.5" x14ac:dyDescent="0.25">
      <c r="B3" s="22" t="s">
        <v>52</v>
      </c>
    </row>
    <row r="4" spans="2:2" ht="31.5" x14ac:dyDescent="0.25">
      <c r="B4" s="68" t="s">
        <v>57</v>
      </c>
    </row>
    <row r="5" spans="2:2" ht="31.5" x14ac:dyDescent="0.25">
      <c r="B5" s="23" t="s">
        <v>72</v>
      </c>
    </row>
    <row r="6" spans="2:2" ht="47.25" x14ac:dyDescent="0.25">
      <c r="B6" s="23" t="s">
        <v>53</v>
      </c>
    </row>
    <row r="7" spans="2:2" ht="16.5" thickBot="1" x14ac:dyDescent="0.3">
      <c r="B7" s="24" t="s">
        <v>65</v>
      </c>
    </row>
    <row r="9" spans="2:2" ht="21.6" customHeight="1" thickBot="1" x14ac:dyDescent="0.4">
      <c r="B9" s="25" t="s">
        <v>68</v>
      </c>
    </row>
    <row r="10" spans="2:2" ht="31.15" customHeight="1" x14ac:dyDescent="0.25">
      <c r="B10" s="67" t="s">
        <v>55</v>
      </c>
    </row>
    <row r="11" spans="2:2" ht="16.5" thickBot="1" x14ac:dyDescent="0.3">
      <c r="B11" s="24" t="s">
        <v>69</v>
      </c>
    </row>
    <row r="13" spans="2:2" ht="24" thickBot="1" x14ac:dyDescent="0.4">
      <c r="B13" s="25" t="s">
        <v>71</v>
      </c>
    </row>
    <row r="14" spans="2:2" ht="16.5" thickBot="1" x14ac:dyDescent="0.3">
      <c r="B14" s="83" t="s">
        <v>70</v>
      </c>
    </row>
    <row r="16" spans="2:2" ht="24" thickBot="1" x14ac:dyDescent="0.4">
      <c r="B16" s="25" t="s">
        <v>26</v>
      </c>
    </row>
    <row r="17" spans="2:2" ht="47.25" x14ac:dyDescent="0.25">
      <c r="B17" s="22" t="s">
        <v>36</v>
      </c>
    </row>
    <row r="18" spans="2:2" ht="15.75" x14ac:dyDescent="0.25">
      <c r="B18" s="23" t="s">
        <v>37</v>
      </c>
    </row>
    <row r="19" spans="2:2" ht="31.5" x14ac:dyDescent="0.25">
      <c r="B19" s="23" t="s">
        <v>56</v>
      </c>
    </row>
    <row r="20" spans="2:2" ht="31.5" x14ac:dyDescent="0.25">
      <c r="B20" s="23" t="s">
        <v>38</v>
      </c>
    </row>
    <row r="21" spans="2:2" ht="15.75" x14ac:dyDescent="0.25">
      <c r="B21" s="23" t="s">
        <v>29</v>
      </c>
    </row>
    <row r="22" spans="2:2" ht="47.25" x14ac:dyDescent="0.25">
      <c r="B22" s="23" t="s">
        <v>39</v>
      </c>
    </row>
    <row r="23" spans="2:2" ht="31.5" x14ac:dyDescent="0.25">
      <c r="B23" s="23" t="s">
        <v>40</v>
      </c>
    </row>
    <row r="24" spans="2:2" ht="15.75" x14ac:dyDescent="0.25">
      <c r="B24" s="23" t="s">
        <v>62</v>
      </c>
    </row>
    <row r="25" spans="2:2" ht="31.5" x14ac:dyDescent="0.25">
      <c r="B25" s="23" t="s">
        <v>41</v>
      </c>
    </row>
    <row r="26" spans="2:2" ht="31.5" x14ac:dyDescent="0.25">
      <c r="B26" s="23" t="s">
        <v>32</v>
      </c>
    </row>
    <row r="27" spans="2:2" ht="15.75" x14ac:dyDescent="0.25">
      <c r="B27" s="23" t="s">
        <v>35</v>
      </c>
    </row>
    <row r="28" spans="2:2" ht="16.5" customHeight="1" thickBot="1" x14ac:dyDescent="0.3">
      <c r="B28" s="24" t="s">
        <v>34</v>
      </c>
    </row>
    <row r="31" spans="2:2" ht="24" thickBot="1" x14ac:dyDescent="0.4">
      <c r="B31" s="25" t="s">
        <v>13</v>
      </c>
    </row>
    <row r="32" spans="2:2" ht="16.5" thickBot="1" x14ac:dyDescent="0.3">
      <c r="B32" s="30" t="s">
        <v>58</v>
      </c>
    </row>
  </sheetData>
  <sheetProtection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W52"/>
  <sheetViews>
    <sheetView tabSelected="1" zoomScaleNormal="100" workbookViewId="0">
      <selection activeCell="W5" sqref="W5"/>
    </sheetView>
  </sheetViews>
  <sheetFormatPr defaultColWidth="9.140625" defaultRowHeight="15.75" x14ac:dyDescent="0.25"/>
  <cols>
    <col min="1" max="1" width="4.5703125" style="10" customWidth="1"/>
    <col min="2" max="2" width="40" style="10" customWidth="1"/>
    <col min="3" max="3" width="25.140625" style="10" customWidth="1"/>
    <col min="4" max="22" width="9.140625" style="10"/>
    <col min="23" max="23" width="10.140625" style="10" bestFit="1" customWidth="1"/>
    <col min="24" max="16384" width="9.140625" style="10"/>
  </cols>
  <sheetData>
    <row r="1" spans="2:23" ht="24" thickBot="1" x14ac:dyDescent="0.4">
      <c r="B1" s="112" t="s">
        <v>67</v>
      </c>
      <c r="C1" s="112"/>
    </row>
    <row r="2" spans="2:23" ht="15.6" customHeight="1" x14ac:dyDescent="0.25">
      <c r="B2" s="110" t="s">
        <v>76</v>
      </c>
      <c r="C2" s="110"/>
      <c r="V2" s="71" t="s">
        <v>61</v>
      </c>
      <c r="W2" s="86">
        <f ca="1">MinStage</f>
        <v>0</v>
      </c>
    </row>
    <row r="3" spans="2:23" ht="16.5" thickBot="1" x14ac:dyDescent="0.3">
      <c r="B3" s="110"/>
      <c r="C3" s="110"/>
      <c r="V3" s="71" t="s">
        <v>60</v>
      </c>
      <c r="W3" s="87" t="e">
        <f ca="1">MaxStage</f>
        <v>#VALUE!</v>
      </c>
    </row>
    <row r="4" spans="2:23" ht="16.5" thickBot="1" x14ac:dyDescent="0.3">
      <c r="B4" s="110"/>
      <c r="C4" s="110"/>
    </row>
    <row r="5" spans="2:23" ht="24" thickBot="1" x14ac:dyDescent="0.4">
      <c r="B5" s="110"/>
      <c r="C5" s="110"/>
      <c r="V5" s="72" t="s">
        <v>16</v>
      </c>
      <c r="W5" s="69"/>
    </row>
    <row r="6" spans="2:23" x14ac:dyDescent="0.25">
      <c r="B6" s="110"/>
      <c r="C6" s="110"/>
      <c r="V6" s="71"/>
      <c r="W6" s="73"/>
    </row>
    <row r="7" spans="2:23" ht="23.25" x14ac:dyDescent="0.35">
      <c r="B7" s="110"/>
      <c r="C7" s="110"/>
      <c r="V7" s="111" t="s">
        <v>22</v>
      </c>
      <c r="W7" s="111"/>
    </row>
    <row r="8" spans="2:23" ht="16.5" thickBot="1" x14ac:dyDescent="0.3">
      <c r="B8" s="110"/>
      <c r="C8" s="110"/>
      <c r="V8" s="74"/>
      <c r="W8" s="74"/>
    </row>
    <row r="9" spans="2:23" ht="23.25" x14ac:dyDescent="0.35">
      <c r="B9" s="110"/>
      <c r="C9" s="110"/>
      <c r="V9" s="72" t="s">
        <v>19</v>
      </c>
      <c r="W9" s="21"/>
    </row>
    <row r="10" spans="2:23" ht="24" thickBot="1" x14ac:dyDescent="0.4">
      <c r="B10" s="110"/>
      <c r="C10" s="110"/>
      <c r="V10" s="72" t="s">
        <v>23</v>
      </c>
      <c r="W10" s="70"/>
    </row>
    <row r="11" spans="2:23" x14ac:dyDescent="0.25">
      <c r="B11" s="110"/>
      <c r="C11" s="110"/>
      <c r="V11" s="71"/>
      <c r="W11" s="73"/>
    </row>
    <row r="12" spans="2:23" ht="16.5" thickBot="1" x14ac:dyDescent="0.3">
      <c r="B12" s="110"/>
      <c r="C12" s="110"/>
      <c r="V12" s="71"/>
      <c r="W12" s="73"/>
    </row>
    <row r="13" spans="2:23" ht="16.5" thickBot="1" x14ac:dyDescent="0.3">
      <c r="B13" s="110"/>
      <c r="C13" s="110"/>
      <c r="V13" s="71" t="s">
        <v>25</v>
      </c>
      <c r="W13" s="88">
        <f>IF(StaffGaugeForEstimate&lt;&gt;"",StaffGaugeForEstimate,SensorHeightForEstimate/1000+W10)</f>
        <v>0</v>
      </c>
    </row>
    <row r="14" spans="2:23" ht="16.5" thickBot="1" x14ac:dyDescent="0.3">
      <c r="B14" s="110"/>
      <c r="C14" s="110"/>
      <c r="V14" s="71" t="s">
        <v>63</v>
      </c>
      <c r="W14" s="88" t="str">
        <f>'Transect Measurement'!WaterSurfaceatStage</f>
        <v/>
      </c>
    </row>
    <row r="15" spans="2:23" ht="15.6" customHeight="1" x14ac:dyDescent="0.25">
      <c r="B15" s="110"/>
      <c r="C15" s="110"/>
      <c r="V15" s="85" t="s">
        <v>24</v>
      </c>
      <c r="W15" s="89">
        <f>PredictedWettedWidth</f>
        <v>0</v>
      </c>
    </row>
    <row r="16" spans="2:23" x14ac:dyDescent="0.25">
      <c r="B16" s="110"/>
      <c r="C16" s="110"/>
      <c r="V16" s="71"/>
      <c r="W16" s="73"/>
    </row>
    <row r="17" spans="2:23" x14ac:dyDescent="0.25">
      <c r="B17" s="110"/>
      <c r="C17" s="110"/>
      <c r="V17" s="71"/>
      <c r="W17" s="73"/>
    </row>
    <row r="18" spans="2:23" ht="23.25" customHeight="1" thickBot="1" x14ac:dyDescent="0.4">
      <c r="B18" s="110"/>
      <c r="C18" s="110"/>
      <c r="V18" s="76" t="s">
        <v>64</v>
      </c>
      <c r="W18" s="75">
        <f>PredictedCSA</f>
        <v>0</v>
      </c>
    </row>
    <row r="19" spans="2:23" x14ac:dyDescent="0.25">
      <c r="B19" s="110"/>
      <c r="C19" s="110"/>
    </row>
    <row r="20" spans="2:23" ht="15.6" customHeight="1" x14ac:dyDescent="0.25">
      <c r="B20" s="110"/>
      <c r="C20" s="110"/>
    </row>
    <row r="21" spans="2:23" ht="15.6" customHeight="1" x14ac:dyDescent="0.25">
      <c r="B21" s="110"/>
      <c r="C21" s="110"/>
    </row>
    <row r="22" spans="2:23" ht="15.6" customHeight="1" x14ac:dyDescent="0.25">
      <c r="B22" s="110"/>
      <c r="C22" s="110"/>
      <c r="D22" s="82"/>
      <c r="E22" s="82"/>
      <c r="F22" s="82"/>
      <c r="G22" s="82"/>
      <c r="H22" s="82"/>
      <c r="I22" s="82"/>
      <c r="J22" s="82"/>
      <c r="K22" s="82"/>
      <c r="L22" s="82"/>
      <c r="M22" s="82"/>
      <c r="N22" s="82"/>
      <c r="O22" s="82"/>
    </row>
    <row r="23" spans="2:23" ht="19.899999999999999" customHeight="1" x14ac:dyDescent="0.25">
      <c r="B23" s="110"/>
      <c r="C23" s="110"/>
      <c r="E23" s="82"/>
      <c r="F23" s="82"/>
      <c r="G23" s="82"/>
      <c r="H23" s="82"/>
      <c r="I23" s="82"/>
      <c r="J23" s="82"/>
      <c r="K23" s="82"/>
      <c r="L23" s="82"/>
      <c r="M23" s="82"/>
      <c r="N23" s="82"/>
    </row>
    <row r="24" spans="2:23" ht="15.6" customHeight="1" x14ac:dyDescent="0.25">
      <c r="B24" s="110"/>
      <c r="C24" s="110"/>
      <c r="E24" s="82"/>
      <c r="F24" s="82"/>
      <c r="G24" s="82"/>
      <c r="H24" s="82"/>
      <c r="I24" s="82"/>
      <c r="J24" s="82"/>
      <c r="K24" s="82"/>
      <c r="L24" s="82"/>
      <c r="M24" s="82"/>
      <c r="N24" s="82"/>
    </row>
    <row r="25" spans="2:23" ht="15.6" customHeight="1" x14ac:dyDescent="0.25">
      <c r="B25" s="110"/>
      <c r="C25" s="110"/>
      <c r="E25" s="82"/>
      <c r="F25" s="82"/>
      <c r="G25" s="82"/>
      <c r="H25" s="82"/>
      <c r="I25" s="82"/>
      <c r="J25" s="82"/>
      <c r="K25" s="82"/>
      <c r="L25" s="82"/>
      <c r="M25" s="82"/>
      <c r="N25" s="82"/>
    </row>
    <row r="26" spans="2:23" x14ac:dyDescent="0.25">
      <c r="B26" s="110"/>
      <c r="C26" s="110"/>
    </row>
    <row r="27" spans="2:23" x14ac:dyDescent="0.25">
      <c r="B27" s="110"/>
      <c r="C27" s="110"/>
    </row>
    <row r="28" spans="2:23" x14ac:dyDescent="0.25">
      <c r="B28" s="110"/>
      <c r="C28" s="110"/>
    </row>
    <row r="29" spans="2:23" x14ac:dyDescent="0.25">
      <c r="B29" s="110"/>
      <c r="C29" s="110"/>
    </row>
    <row r="30" spans="2:23" x14ac:dyDescent="0.25">
      <c r="B30" s="110"/>
      <c r="C30" s="110"/>
    </row>
    <row r="31" spans="2:23" x14ac:dyDescent="0.25">
      <c r="B31" s="110"/>
      <c r="C31" s="110"/>
    </row>
    <row r="32" spans="2:23" x14ac:dyDescent="0.25">
      <c r="B32" s="110"/>
      <c r="C32" s="110"/>
    </row>
    <row r="33" spans="2:3" x14ac:dyDescent="0.25">
      <c r="B33" s="84"/>
      <c r="C33" s="84"/>
    </row>
    <row r="34" spans="2:3" ht="15" customHeight="1" x14ac:dyDescent="0.25">
      <c r="B34" s="109" t="s">
        <v>77</v>
      </c>
      <c r="C34" s="109"/>
    </row>
    <row r="35" spans="2:3" x14ac:dyDescent="0.25">
      <c r="B35" s="109"/>
      <c r="C35" s="109"/>
    </row>
    <row r="36" spans="2:3" x14ac:dyDescent="0.25">
      <c r="B36" s="109"/>
      <c r="C36" s="109"/>
    </row>
    <row r="37" spans="2:3" x14ac:dyDescent="0.25">
      <c r="B37" s="109"/>
      <c r="C37" s="109"/>
    </row>
    <row r="38" spans="2:3" x14ac:dyDescent="0.25">
      <c r="B38" s="109"/>
      <c r="C38" s="109"/>
    </row>
    <row r="39" spans="2:3" x14ac:dyDescent="0.25">
      <c r="B39" s="109"/>
      <c r="C39" s="109"/>
    </row>
    <row r="40" spans="2:3" x14ac:dyDescent="0.25">
      <c r="B40" s="109"/>
      <c r="C40" s="109"/>
    </row>
    <row r="41" spans="2:3" x14ac:dyDescent="0.25">
      <c r="B41" s="109"/>
      <c r="C41" s="109"/>
    </row>
    <row r="42" spans="2:3" x14ac:dyDescent="0.25">
      <c r="B42" s="109"/>
      <c r="C42" s="109"/>
    </row>
    <row r="43" spans="2:3" x14ac:dyDescent="0.25">
      <c r="B43" s="109"/>
      <c r="C43" s="109"/>
    </row>
    <row r="44" spans="2:3" x14ac:dyDescent="0.25">
      <c r="B44" s="109"/>
      <c r="C44" s="109"/>
    </row>
    <row r="45" spans="2:3" x14ac:dyDescent="0.25">
      <c r="B45" s="109"/>
      <c r="C45" s="109"/>
    </row>
    <row r="46" spans="2:3" x14ac:dyDescent="0.25">
      <c r="B46" s="109"/>
      <c r="C46" s="109"/>
    </row>
    <row r="47" spans="2:3" x14ac:dyDescent="0.25">
      <c r="B47" s="109"/>
      <c r="C47" s="109"/>
    </row>
    <row r="48" spans="2:3" x14ac:dyDescent="0.25">
      <c r="B48" s="109"/>
      <c r="C48" s="109"/>
    </row>
    <row r="49" spans="2:3" x14ac:dyDescent="0.25">
      <c r="B49" s="109"/>
      <c r="C49" s="109"/>
    </row>
    <row r="50" spans="2:3" x14ac:dyDescent="0.25">
      <c r="B50" s="109"/>
      <c r="C50" s="109"/>
    </row>
    <row r="51" spans="2:3" x14ac:dyDescent="0.25">
      <c r="B51" s="109"/>
      <c r="C51" s="109"/>
    </row>
    <row r="52" spans="2:3" x14ac:dyDescent="0.25">
      <c r="B52" s="109"/>
      <c r="C52" s="109"/>
    </row>
  </sheetData>
  <sheetProtection sheet="1" objects="1" scenarios="1" selectLockedCells="1"/>
  <mergeCells count="4">
    <mergeCell ref="B34:C52"/>
    <mergeCell ref="V7:W7"/>
    <mergeCell ref="B1:C1"/>
    <mergeCell ref="B2:C32"/>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Y65"/>
  <sheetViews>
    <sheetView zoomScaleNormal="100" zoomScalePageLayoutView="85" workbookViewId="0">
      <selection activeCell="H5" sqref="H5:L43"/>
    </sheetView>
  </sheetViews>
  <sheetFormatPr defaultColWidth="9.140625" defaultRowHeight="15" x14ac:dyDescent="0.25"/>
  <cols>
    <col min="1" max="1" width="4.5703125" style="5" customWidth="1"/>
    <col min="2" max="3" width="22.28515625" style="5" customWidth="1"/>
    <col min="4" max="4" width="44.28515625" style="5" bestFit="1" customWidth="1"/>
    <col min="5" max="5" width="40.7109375" style="5" customWidth="1"/>
    <col min="6" max="6" width="9.140625" style="5"/>
    <col min="7" max="7" width="6.28515625" style="6" bestFit="1" customWidth="1"/>
    <col min="8" max="8" width="9.7109375" style="5" bestFit="1" customWidth="1"/>
    <col min="9" max="9" width="9.28515625" style="5" bestFit="1" customWidth="1"/>
    <col min="10" max="10" width="22.85546875" style="5" bestFit="1" customWidth="1"/>
    <col min="11" max="11" width="19.28515625" style="5" bestFit="1" customWidth="1"/>
    <col min="12" max="12" width="38" style="32" customWidth="1"/>
    <col min="13" max="13" width="8.28515625" style="5" customWidth="1"/>
    <col min="14" max="14" width="9" style="5" customWidth="1"/>
    <col min="15" max="15" width="20.42578125" style="5" bestFit="1" customWidth="1"/>
    <col min="16" max="17" width="24" style="6" bestFit="1" customWidth="1"/>
    <col min="18" max="18" width="17.85546875" style="5" customWidth="1"/>
    <col min="19" max="19" width="10.42578125" style="5" customWidth="1"/>
    <col min="20" max="20" width="13.42578125" style="5" bestFit="1" customWidth="1"/>
    <col min="21" max="21" width="11.28515625" style="5" customWidth="1"/>
    <col min="22" max="22" width="16.42578125" style="5" bestFit="1" customWidth="1"/>
    <col min="23" max="23" width="14.85546875" style="5" bestFit="1" customWidth="1"/>
    <col min="24" max="16384" width="9.140625" style="5"/>
  </cols>
  <sheetData>
    <row r="1" spans="2:25" ht="21" customHeight="1" x14ac:dyDescent="0.35">
      <c r="B1" s="118" t="s">
        <v>66</v>
      </c>
      <c r="C1" s="118"/>
      <c r="D1" s="114" t="s">
        <v>0</v>
      </c>
      <c r="E1" s="114"/>
      <c r="H1" s="114" t="s">
        <v>27</v>
      </c>
      <c r="I1" s="114"/>
      <c r="J1" s="114"/>
      <c r="K1" s="114"/>
      <c r="L1" s="114"/>
      <c r="M1" s="7"/>
      <c r="N1" s="7"/>
      <c r="O1" s="114" t="s">
        <v>28</v>
      </c>
      <c r="P1" s="114"/>
      <c r="Q1" s="114"/>
      <c r="R1" s="114"/>
      <c r="S1" s="114"/>
      <c r="T1" s="114"/>
      <c r="U1" s="114"/>
      <c r="V1" s="114"/>
      <c r="W1" s="114"/>
    </row>
    <row r="2" spans="2:25" ht="16.5" customHeight="1" thickBot="1" x14ac:dyDescent="0.4">
      <c r="B2" s="109" t="s">
        <v>78</v>
      </c>
      <c r="C2" s="109"/>
      <c r="G2" s="27"/>
      <c r="H2" s="7"/>
      <c r="I2" s="7"/>
      <c r="J2" s="7"/>
      <c r="K2" s="7"/>
      <c r="L2" s="7"/>
      <c r="M2" s="7"/>
      <c r="N2" s="7"/>
      <c r="O2" s="7"/>
      <c r="P2" s="7"/>
      <c r="Q2" s="7"/>
    </row>
    <row r="3" spans="2:25" ht="16.5" customHeight="1" thickBot="1" x14ac:dyDescent="0.3">
      <c r="B3" s="109"/>
      <c r="C3" s="109"/>
      <c r="D3" s="71" t="s">
        <v>2</v>
      </c>
      <c r="E3" s="1"/>
      <c r="G3" s="27"/>
      <c r="H3" s="27"/>
      <c r="I3" s="27"/>
      <c r="J3" s="27"/>
      <c r="K3" s="27"/>
      <c r="L3" s="31"/>
      <c r="M3" s="9"/>
      <c r="N3" s="9"/>
      <c r="O3" s="27"/>
      <c r="P3" s="27"/>
      <c r="Q3" s="28"/>
      <c r="R3" s="29"/>
      <c r="S3" s="29"/>
      <c r="T3" s="29"/>
      <c r="U3" s="29"/>
      <c r="V3" s="29"/>
      <c r="W3" s="29"/>
    </row>
    <row r="4" spans="2:25" ht="63.75" thickBot="1" x14ac:dyDescent="0.3">
      <c r="B4" s="109"/>
      <c r="C4" s="109"/>
      <c r="G4" s="27" t="s">
        <v>1</v>
      </c>
      <c r="H4" s="34" t="s">
        <v>3</v>
      </c>
      <c r="I4" s="34" t="s">
        <v>5</v>
      </c>
      <c r="J4" s="34" t="s">
        <v>15</v>
      </c>
      <c r="K4" s="34" t="s">
        <v>31</v>
      </c>
      <c r="L4" s="35" t="s">
        <v>6</v>
      </c>
      <c r="M4" s="9"/>
      <c r="N4" s="36" t="s">
        <v>48</v>
      </c>
      <c r="O4" s="34" t="s">
        <v>50</v>
      </c>
      <c r="P4" s="34" t="s">
        <v>73</v>
      </c>
      <c r="Q4" s="66" t="s">
        <v>74</v>
      </c>
      <c r="R4" s="66" t="s">
        <v>75</v>
      </c>
      <c r="S4" s="66" t="s">
        <v>17</v>
      </c>
      <c r="T4" s="66" t="s">
        <v>59</v>
      </c>
      <c r="U4" s="66" t="s">
        <v>20</v>
      </c>
      <c r="V4" s="66" t="s">
        <v>33</v>
      </c>
      <c r="W4" s="66" t="s">
        <v>30</v>
      </c>
      <c r="Y4" s="5" t="s">
        <v>4</v>
      </c>
    </row>
    <row r="5" spans="2:25" s="10" customFormat="1" ht="17.25" customHeight="1" thickBot="1" x14ac:dyDescent="0.3">
      <c r="B5" s="109"/>
      <c r="C5" s="109"/>
      <c r="D5" s="77" t="s">
        <v>7</v>
      </c>
      <c r="E5" s="2"/>
      <c r="G5" s="11">
        <v>1</v>
      </c>
      <c r="H5" s="91"/>
      <c r="I5" s="92"/>
      <c r="J5" s="92"/>
      <c r="K5" s="92"/>
      <c r="L5" s="93"/>
      <c r="M5" s="12"/>
      <c r="N5" s="37">
        <f>COUNTIF($H$5:H5,"REW") + COUNTIF($H$5:H5,"LEW")</f>
        <v>0</v>
      </c>
      <c r="O5" s="38" t="str">
        <f t="shared" ref="O5:O36" si="0">IF(I5="","",J5-K5)</f>
        <v/>
      </c>
      <c r="P5" s="39" t="str">
        <f ca="1">IF(I5="","",AVERAGE(INDIRECT(CONCATENATE("R",MATCH(1,'Transect Measurement'!$N$5:$N$64,0)+4,"C",COLUMN('Transect Measurement'!$O$4),":R",MATCH(2,'Transect Measurement'!$N$5:$N$64,0)+4,"C",COLUMN('Transect Measurement'!$O$4)),FALSE)))</f>
        <v/>
      </c>
      <c r="Q5" s="39" t="str">
        <f>IF(I5="","",AverageWaterSurfaceAtMeasurement - (StageHeightForEstimate-StaffHeightAtMeasurement))</f>
        <v/>
      </c>
      <c r="R5" s="40" t="str">
        <f>IF(I5="","", MAX(0,J5-WaterSurfaceatStage))</f>
        <v/>
      </c>
      <c r="S5" s="41" t="str">
        <f>IF(I5="","",IF(AND(OR(R4=0,R4=$R$4),R5=0,OR(R6="",R6=0)),"",IF(AND(OR(R4=0,R4=$R$4),R5&gt;0),"To Wet",IF(AND(R5&gt;0,OR(R6="",R6=0)),"To Dry",""))))</f>
        <v/>
      </c>
      <c r="T5" s="40" t="str">
        <f>IF('Transect Measurement'!$S5="","",IF(AND(S5="To Wet",S4=$S$4),I5,IF(S5="To Wet",FORECAST(Q5,I4:I5,J4:J5),IF(AND(S5="To Dry",I5=MAX($I$5:$I$64)),I5,IF(S5="To Dry",FORECAST(Q5,I5:I6,J5:J6),"")))))</f>
        <v/>
      </c>
      <c r="U5" s="40" t="str">
        <f>IF(AND(T5="",I5=""),"",IF(T5&lt;&gt;"",T5,IF(OR(I5&lt;MIN('Transect Measurement'!$T$5:$T$64),I5&gt;MAX('Transect Measurement'!$T$5:$T$64)),"",I5)))</f>
        <v/>
      </c>
      <c r="V5" s="40" t="str">
        <f t="shared" ref="V5:V36" si="1">IF(U5="","",IF(R5=0,0,IF(S5="To Wet",(U6-U5)/2,IF(S5="To Dry",(U5-U4)/2,((U5-U4)/2+(U6-U5)/2)))))</f>
        <v/>
      </c>
      <c r="W5" s="42" t="str">
        <f t="shared" ref="W5:W36" si="2">IF(V5="","",V5*R5)</f>
        <v/>
      </c>
      <c r="Y5" s="10" t="s">
        <v>42</v>
      </c>
    </row>
    <row r="6" spans="2:25" s="10" customFormat="1" ht="17.25" customHeight="1" thickTop="1" x14ac:dyDescent="0.25">
      <c r="B6" s="109"/>
      <c r="C6" s="109"/>
      <c r="D6" s="77" t="s">
        <v>49</v>
      </c>
      <c r="E6" s="33"/>
      <c r="G6" s="11">
        <v>2</v>
      </c>
      <c r="H6" s="94"/>
      <c r="I6" s="95"/>
      <c r="J6" s="95"/>
      <c r="K6" s="95"/>
      <c r="L6" s="96"/>
      <c r="M6" s="13"/>
      <c r="N6" s="43">
        <f>COUNTIF($H$5:H6,"REW") + COUNTIF($H$5:H6,"LEW")</f>
        <v>0</v>
      </c>
      <c r="O6" s="44" t="str">
        <f t="shared" si="0"/>
        <v/>
      </c>
      <c r="P6" s="45" t="str">
        <f ca="1">IF(I6="","",AVERAGE(INDIRECT(CONCATENATE("R",MATCH(1,'Transect Measurement'!$N$5:$N$64,0)+4,"C",COLUMN('Transect Measurement'!$O$4),":R",MATCH(2,'Transect Measurement'!$N$5:$N$64,0)+4,"C",COLUMN('Transect Measurement'!$O$4)),FALSE)))</f>
        <v/>
      </c>
      <c r="Q6" s="46" t="str">
        <f>IF(I6="","",AverageWaterSurfaceAtMeasurement - (StageHeightForEstimate-StaffHeightAtMeasurement))</f>
        <v/>
      </c>
      <c r="R6" s="46" t="str">
        <f>IF(I6="","", MAX(0,J6-WaterSurfaceatStage))</f>
        <v/>
      </c>
      <c r="S6" s="47" t="str">
        <f>IF(I6="","",IF(AND(OR(R5=0,R5=$R$4),R6=0,OR(R7="",R7=0)),"",IF(AND(OR(R5=0,R5=$R$4),R6&gt;0),"To Wet",IF(AND(R6&gt;0,OR(R7="",R7=0)),"To Dry",""))))</f>
        <v/>
      </c>
      <c r="T6" s="46" t="str">
        <f>IF('Transect Measurement'!$S6="","",IF(AND(S6="To Wet",S5=$S$4),I6,IF(S6="To Wet",FORECAST(Q6,I5:I6,J5:J6),IF(AND(S6="To Dry",I6=MAX($I$5:$I$64)),I6,IF(S6="To Dry",FORECAST(Q6,I6:I7,J6:J7),"")))))</f>
        <v/>
      </c>
      <c r="U6" s="46" t="str">
        <f>IF(AND(T6="",I6=""),"",IF(T6&lt;&gt;"",T6,IF(OR(I6&lt;MIN('Transect Measurement'!$T$5:$T$64),I6&gt;MAX('Transect Measurement'!$T$5:$T$64)),"",I6)))</f>
        <v/>
      </c>
      <c r="V6" s="46" t="str">
        <f t="shared" si="1"/>
        <v/>
      </c>
      <c r="W6" s="48" t="str">
        <f t="shared" si="2"/>
        <v/>
      </c>
      <c r="Y6" s="10" t="s">
        <v>43</v>
      </c>
    </row>
    <row r="7" spans="2:25" s="10" customFormat="1" ht="17.25" customHeight="1" thickBot="1" x14ac:dyDescent="0.3">
      <c r="B7" s="109"/>
      <c r="C7" s="109"/>
      <c r="D7" s="77" t="s">
        <v>8</v>
      </c>
      <c r="E7" s="3"/>
      <c r="G7" s="11">
        <v>3</v>
      </c>
      <c r="H7" s="97"/>
      <c r="I7" s="98"/>
      <c r="J7" s="98"/>
      <c r="K7" s="98"/>
      <c r="L7" s="99"/>
      <c r="M7" s="12"/>
      <c r="N7" s="49">
        <f>COUNTIF($H$5:H7,"REW") + COUNTIF($H$5:H7,"LEW")</f>
        <v>0</v>
      </c>
      <c r="O7" s="50" t="str">
        <f t="shared" si="0"/>
        <v/>
      </c>
      <c r="P7" s="51" t="str">
        <f ca="1">IF(I7="","",AVERAGE(INDIRECT(CONCATENATE("R",MATCH(1,'Transect Measurement'!$N$5:$N$64,0)+4,"C",COLUMN('Transect Measurement'!$O$4),":R",MATCH(2,'Transect Measurement'!$N$5:$N$64,0)+4,"C",COLUMN('Transect Measurement'!$O$4)),FALSE)))</f>
        <v/>
      </c>
      <c r="Q7" s="51" t="str">
        <f>IF(I7="","",AverageWaterSurfaceAtMeasurement - (StageHeightForEstimate-StaffHeightAtMeasurement))</f>
        <v/>
      </c>
      <c r="R7" s="52" t="str">
        <f>IF(I7="","", MAX(0,J7-WaterSurfaceatStage))</f>
        <v/>
      </c>
      <c r="S7" s="53" t="str">
        <f>IF(I7="","",IF(AND(OR(R6=0,R6=$R$4),R7=0,OR(R8="",R8=0)),"",IF(AND(OR(R6=0,R6=$R$4),R7&gt;0),"To Wet",IF(AND(R7&gt;0,OR(R8="",R8=0)),"To Dry",""))))</f>
        <v/>
      </c>
      <c r="T7" s="52" t="str">
        <f>IF('Transect Measurement'!$S7="","",IF(AND(S7="To Wet",S6=$S$4),I7,IF(S7="To Wet",FORECAST(Q7,I6:I7,J6:J7),IF(AND(S7="To Dry",I7=MAX($I$5:$I$64)),I7,IF(S7="To Dry",FORECAST(Q7,I7:I8,J7:J8),"")))))</f>
        <v/>
      </c>
      <c r="U7" s="52" t="str">
        <f>IF(AND(T7="",I7=""),"",IF(T7&lt;&gt;"",T7,IF(OR(I7&lt;MIN('Transect Measurement'!$T$5:$T$64),I7&gt;MAX('Transect Measurement'!$T$5:$T$64)),"",I7)))</f>
        <v/>
      </c>
      <c r="V7" s="52" t="str">
        <f>IF(U7="","",IF(R7=0,0,IF(S7="To Wet",(U8-U7)/2,IF(S7="To Dry",(U7-U6)/2,((U7-U6)/2+(U8-U7)/2)))))</f>
        <v/>
      </c>
      <c r="W7" s="54" t="str">
        <f t="shared" si="2"/>
        <v/>
      </c>
      <c r="Y7" s="10" t="s">
        <v>44</v>
      </c>
    </row>
    <row r="8" spans="2:25" s="10" customFormat="1" ht="16.5" thickTop="1" x14ac:dyDescent="0.25">
      <c r="B8" s="109"/>
      <c r="C8" s="109"/>
      <c r="D8" s="78" t="s">
        <v>18</v>
      </c>
      <c r="E8" s="3"/>
      <c r="G8" s="11">
        <v>4</v>
      </c>
      <c r="H8" s="100"/>
      <c r="I8" s="95"/>
      <c r="J8" s="95"/>
      <c r="K8" s="95"/>
      <c r="L8" s="96"/>
      <c r="M8" s="13"/>
      <c r="N8" s="43">
        <f>COUNTIF($H$5:H8,"REW") + COUNTIF($H$5:H8,"LEW")</f>
        <v>0</v>
      </c>
      <c r="O8" s="44" t="str">
        <f t="shared" si="0"/>
        <v/>
      </c>
      <c r="P8" s="45" t="str">
        <f ca="1">IF(I8="","",AVERAGE(INDIRECT(CONCATENATE("R",MATCH(1,'Transect Measurement'!$N$5:$N$64,0)+4,"C",COLUMN('Transect Measurement'!$O$4),":R",MATCH(2,'Transect Measurement'!$N$5:$N$64,0)+4,"C",COLUMN('Transect Measurement'!$O$4)),FALSE)))</f>
        <v/>
      </c>
      <c r="Q8" s="46" t="str">
        <f>IF(I8="","",AverageWaterSurfaceAtMeasurement - (StageHeightForEstimate-StaffHeightAtMeasurement))</f>
        <v/>
      </c>
      <c r="R8" s="46" t="str">
        <f>IF(I8="","", MAX(0,J8-WaterSurfaceatStage))</f>
        <v/>
      </c>
      <c r="S8" s="47" t="str">
        <f>IF(I8="","",IF(AND(OR(R7=0,R7=$R$4),R8=0,OR(R9="",R9=0)),"",IF(AND(OR(R7=0,R7=$R$4),R8&gt;0),"To Wet",IF(AND(R8&gt;0,OR(R9="",R9=0)),"To Dry",""))))</f>
        <v/>
      </c>
      <c r="T8" s="46" t="str">
        <f>IF('Transect Measurement'!$S8="","",IF(AND(S8="To Wet",S7=$S$4),I8,IF(S8="To Wet",FORECAST(Q8,I7:I8,J7:J8),IF(AND(S8="To Dry",I8=MAX($I$5:$I$64)),I8,IF(S8="To Dry",FORECAST(Q8,I8:I9,J8:J9),"")))))</f>
        <v/>
      </c>
      <c r="U8" s="46" t="str">
        <f>IF(AND(T8="",I8=""),"",IF(T8&lt;&gt;"",T8,IF(OR(I8&lt;MIN('Transect Measurement'!$T$5:$T$64),I8&gt;MAX('Transect Measurement'!$T$5:$T$64)),"",I8)))</f>
        <v/>
      </c>
      <c r="V8" s="46" t="str">
        <f t="shared" si="1"/>
        <v/>
      </c>
      <c r="W8" s="48" t="str">
        <f t="shared" si="2"/>
        <v/>
      </c>
      <c r="Y8" s="10" t="s">
        <v>45</v>
      </c>
    </row>
    <row r="9" spans="2:25" s="10" customFormat="1" ht="16.5" customHeight="1" thickBot="1" x14ac:dyDescent="0.3">
      <c r="B9" s="109"/>
      <c r="C9" s="109"/>
      <c r="D9" s="78" t="s">
        <v>9</v>
      </c>
      <c r="E9" s="18"/>
      <c r="G9" s="11">
        <v>5</v>
      </c>
      <c r="H9" s="97"/>
      <c r="I9" s="98"/>
      <c r="J9" s="98"/>
      <c r="K9" s="98"/>
      <c r="L9" s="99"/>
      <c r="M9" s="12"/>
      <c r="N9" s="49">
        <f>COUNTIF($H$5:H9,"REW") + COUNTIF($H$5:H9,"LEW")</f>
        <v>0</v>
      </c>
      <c r="O9" s="50" t="str">
        <f t="shared" si="0"/>
        <v/>
      </c>
      <c r="P9" s="51" t="str">
        <f ca="1">IF(I9="","",AVERAGE(INDIRECT(CONCATENATE("R",MATCH(1,'Transect Measurement'!$N$5:$N$64,0)+4,"C",COLUMN('Transect Measurement'!$O$4),":R",MATCH(2,'Transect Measurement'!$N$5:$N$64,0)+4,"C",COLUMN('Transect Measurement'!$O$4)),FALSE)))</f>
        <v/>
      </c>
      <c r="Q9" s="51" t="str">
        <f t="shared" ref="Q6:Q36" si="3">IF(I9="","",AverageWaterSurfaceAtMeasurement - (StageHeightForEstimate-StaffHeightAtMeasurement))</f>
        <v/>
      </c>
      <c r="R9" s="52" t="str">
        <f>IF(I9="","", MAX(0,J9-WaterSurfaceatStage))</f>
        <v/>
      </c>
      <c r="S9" s="53" t="str">
        <f>IF(I9="","",IF(AND(OR(R8=0,R8=$R$4),R9=0,OR(R10="",R10=0)),"",IF(AND(OR(R8=0,R8=$R$4),R9&gt;0),"To Wet",IF(AND(R9&gt;0,OR(R10="",R10=0)),"To Dry",""))))</f>
        <v/>
      </c>
      <c r="T9" s="52" t="str">
        <f>IF('Transect Measurement'!$S9="","",IF(AND(S9="To Wet",S8=$S$4),I9,IF(S9="To Wet",FORECAST(Q9,I8:I9,J8:J9),IF(AND(S9="To Dry",I9=MAX($I$5:$I$64)),I9,IF(S9="To Dry",FORECAST(Q9,I9:I10,J9:J10),"")))))</f>
        <v/>
      </c>
      <c r="U9" s="52" t="str">
        <f>IF(AND(T9="",I9=""),"",IF(T9&lt;&gt;"",T9,IF(OR(I9&lt;MIN('Transect Measurement'!$T$5:$T$64),I9&gt;MAX('Transect Measurement'!$T$5:$T$64)),"",I9)))</f>
        <v/>
      </c>
      <c r="V9" s="52" t="str">
        <f t="shared" si="1"/>
        <v/>
      </c>
      <c r="W9" s="54" t="str">
        <f t="shared" si="2"/>
        <v/>
      </c>
      <c r="Y9" s="10" t="s">
        <v>46</v>
      </c>
    </row>
    <row r="10" spans="2:25" s="10" customFormat="1" ht="16.5" thickTop="1" x14ac:dyDescent="0.25">
      <c r="B10" s="109"/>
      <c r="C10" s="109"/>
      <c r="D10" s="78" t="s">
        <v>10</v>
      </c>
      <c r="E10" s="80"/>
      <c r="G10" s="11">
        <v>6</v>
      </c>
      <c r="H10" s="100"/>
      <c r="I10" s="95"/>
      <c r="J10" s="95"/>
      <c r="K10" s="95"/>
      <c r="L10" s="96"/>
      <c r="M10" s="13"/>
      <c r="N10" s="43">
        <f>COUNTIF($H$5:H10,"REW") + COUNTIF($H$5:H10,"LEW")</f>
        <v>0</v>
      </c>
      <c r="O10" s="44" t="str">
        <f t="shared" si="0"/>
        <v/>
      </c>
      <c r="P10" s="45" t="str">
        <f ca="1">IF(I10="","",AVERAGE(INDIRECT(CONCATENATE("R",MATCH(1,'Transect Measurement'!$N$5:$N$64,0)+4,"C",COLUMN('Transect Measurement'!$O$4),":R",MATCH(2,'Transect Measurement'!$N$5:$N$64,0)+4,"C",COLUMN('Transect Measurement'!$O$4)),FALSE)))</f>
        <v/>
      </c>
      <c r="Q10" s="46" t="str">
        <f t="shared" si="3"/>
        <v/>
      </c>
      <c r="R10" s="46" t="str">
        <f>IF(I10="","", MAX(0,J10-WaterSurfaceatStage))</f>
        <v/>
      </c>
      <c r="S10" s="47" t="str">
        <f>IF(I10="","",IF(AND(OR(R9=0,R9=$R$4),R10=0,OR(R11="",R11=0)),"",IF(AND(OR(R9=0,R9=$R$4),R10&gt;0),"To Wet",IF(AND(R10&gt;0,OR(R11="",R11=0)),"To Dry",""))))</f>
        <v/>
      </c>
      <c r="T10" s="46" t="str">
        <f>IF('Transect Measurement'!$S10="","",IF(AND(S10="To Wet",S9=$S$4),I10,IF(S10="To Wet",FORECAST(Q10,I9:I10,J9:J10),IF(AND(S10="To Dry",I10=MAX($I$5:$I$64)),I10,IF(S10="To Dry",FORECAST(Q10,I10:I11,J10:J11),"")))))</f>
        <v/>
      </c>
      <c r="U10" s="46" t="str">
        <f>IF(AND(T10="",I10=""),"",IF(T10&lt;&gt;"",T10,IF(OR(I10&lt;MIN('Transect Measurement'!$T$5:$T$64),I10&gt;MAX('Transect Measurement'!$T$5:$T$64)),"",I10)))</f>
        <v/>
      </c>
      <c r="V10" s="46" t="str">
        <f t="shared" si="1"/>
        <v/>
      </c>
      <c r="W10" s="48" t="str">
        <f t="shared" si="2"/>
        <v/>
      </c>
      <c r="Y10" s="10" t="s">
        <v>47</v>
      </c>
    </row>
    <row r="11" spans="2:25" s="10" customFormat="1" ht="16.5" thickBot="1" x14ac:dyDescent="0.3">
      <c r="B11" s="109"/>
      <c r="C11" s="109"/>
      <c r="D11" s="78" t="s">
        <v>11</v>
      </c>
      <c r="E11" s="80"/>
      <c r="G11" s="11">
        <v>7</v>
      </c>
      <c r="H11" s="97"/>
      <c r="I11" s="98"/>
      <c r="J11" s="98"/>
      <c r="K11" s="98"/>
      <c r="L11" s="99"/>
      <c r="M11" s="12"/>
      <c r="N11" s="49">
        <f>COUNTIF($H$5:H11,"REW") + COUNTIF($H$5:H11,"LEW")</f>
        <v>0</v>
      </c>
      <c r="O11" s="50" t="str">
        <f t="shared" si="0"/>
        <v/>
      </c>
      <c r="P11" s="51" t="str">
        <f ca="1">IF(I11="","",AVERAGE(INDIRECT(CONCATENATE("R",MATCH(1,'Transect Measurement'!$N$5:$N$64,0)+4,"C",COLUMN('Transect Measurement'!$O$4),":R",MATCH(2,'Transect Measurement'!$N$5:$N$64,0)+4,"C",COLUMN('Transect Measurement'!$O$4)),FALSE)))</f>
        <v/>
      </c>
      <c r="Q11" s="51" t="str">
        <f t="shared" si="3"/>
        <v/>
      </c>
      <c r="R11" s="52" t="str">
        <f>IF(I11="","", MAX(0,J11-WaterSurfaceatStage))</f>
        <v/>
      </c>
      <c r="S11" s="53" t="str">
        <f>IF(I11="","",IF(AND(OR(R10=0,R10=$R$4),R11=0,OR(R12="",R12=0)),"",IF(AND(OR(R10=0,R10=$R$4),R11&gt;0),"To Wet",IF(AND(R11&gt;0,OR(R12="",R12=0)),"To Dry",""))))</f>
        <v/>
      </c>
      <c r="T11" s="52" t="str">
        <f>IF('Transect Measurement'!$S11="","",IF(AND(S11="To Wet",S10=$S$4),I11,IF(S11="To Wet",FORECAST(Q11,I10:I11,J10:J11),IF(AND(S11="To Dry",I11=MAX($I$5:$I$64)),I11,IF(S11="To Dry",FORECAST(Q11,I11:I12,J11:J12),"")))))</f>
        <v/>
      </c>
      <c r="U11" s="52" t="str">
        <f>IF(AND(T11="",I11=""),"",IF(T11&lt;&gt;"",T11,IF(OR(I11&lt;MIN('Transect Measurement'!$T$5:$T$64),I11&gt;MAX('Transect Measurement'!$T$5:$T$64)),"",I11)))</f>
        <v/>
      </c>
      <c r="V11" s="52" t="str">
        <f t="shared" si="1"/>
        <v/>
      </c>
      <c r="W11" s="54" t="str">
        <f t="shared" si="2"/>
        <v/>
      </c>
    </row>
    <row r="12" spans="2:25" s="10" customFormat="1" ht="16.5" thickTop="1" x14ac:dyDescent="0.25">
      <c r="B12" s="109"/>
      <c r="C12" s="109"/>
      <c r="D12" s="77" t="s">
        <v>12</v>
      </c>
      <c r="E12" s="17"/>
      <c r="G12" s="11">
        <v>8</v>
      </c>
      <c r="H12" s="100"/>
      <c r="I12" s="95"/>
      <c r="J12" s="95"/>
      <c r="K12" s="95"/>
      <c r="L12" s="96"/>
      <c r="M12" s="13"/>
      <c r="N12" s="43">
        <f>COUNTIF($H$5:H12,"REW") + COUNTIF($H$5:H12,"LEW")</f>
        <v>0</v>
      </c>
      <c r="O12" s="44" t="str">
        <f t="shared" si="0"/>
        <v/>
      </c>
      <c r="P12" s="45" t="str">
        <f ca="1">IF(I12="","",AVERAGE(INDIRECT(CONCATENATE("R",MATCH(1,'Transect Measurement'!$N$5:$N$64,0)+4,"C",COLUMN('Transect Measurement'!$O$4),":R",MATCH(2,'Transect Measurement'!$N$5:$N$64,0)+4,"C",COLUMN('Transect Measurement'!$O$4)),FALSE)))</f>
        <v/>
      </c>
      <c r="Q12" s="46" t="str">
        <f t="shared" si="3"/>
        <v/>
      </c>
      <c r="R12" s="46" t="str">
        <f>IF(I12="","", MAX(0,J12-WaterSurfaceatStage))</f>
        <v/>
      </c>
      <c r="S12" s="47" t="str">
        <f>IF(I12="","",IF(AND(OR(R11=0,R11=$R$4),R12=0,OR(R13="",R13=0)),"",IF(AND(OR(R11=0,R11=$R$4),R12&gt;0),"To Wet",IF(AND(R12&gt;0,OR(R13="",R13=0)),"To Dry",""))))</f>
        <v/>
      </c>
      <c r="T12" s="46" t="str">
        <f>IF('Transect Measurement'!$S12="","",IF(AND(S12="To Wet",S11=$S$4),I12,IF(S12="To Wet",FORECAST(Q12,I11:I12,J11:J12),IF(AND(S12="To Dry",I12=MAX($I$5:$I$64)),I12,IF(S12="To Dry",FORECAST(Q12,I12:I13,J12:J13),"")))))</f>
        <v/>
      </c>
      <c r="U12" s="46" t="str">
        <f>IF(AND(T12="",I12=""),"",IF(T12&lt;&gt;"",T12,IF(OR(I12&lt;MIN('Transect Measurement'!$T$5:$T$64),I12&gt;MAX('Transect Measurement'!$T$5:$T$64)),"",I12)))</f>
        <v/>
      </c>
      <c r="V12" s="46" t="str">
        <f t="shared" si="1"/>
        <v/>
      </c>
      <c r="W12" s="48" t="str">
        <f t="shared" si="2"/>
        <v/>
      </c>
    </row>
    <row r="13" spans="2:25" s="10" customFormat="1" ht="16.5" thickBot="1" x14ac:dyDescent="0.3">
      <c r="B13" s="109"/>
      <c r="C13" s="109"/>
      <c r="D13" s="77" t="s">
        <v>19</v>
      </c>
      <c r="E13" s="4"/>
      <c r="G13" s="11">
        <v>9</v>
      </c>
      <c r="H13" s="97"/>
      <c r="I13" s="98"/>
      <c r="J13" s="98"/>
      <c r="K13" s="98"/>
      <c r="L13" s="99"/>
      <c r="M13" s="12"/>
      <c r="N13" s="49">
        <f>COUNTIF($H$5:H13,"REW") + COUNTIF($H$5:H13,"LEW")</f>
        <v>0</v>
      </c>
      <c r="O13" s="50" t="str">
        <f t="shared" si="0"/>
        <v/>
      </c>
      <c r="P13" s="51" t="str">
        <f ca="1">IF(I13="","",AVERAGE(INDIRECT(CONCATENATE("R",MATCH(1,'Transect Measurement'!$N$5:$N$64,0)+4,"C",COLUMN('Transect Measurement'!$O$4),":R",MATCH(2,'Transect Measurement'!$N$5:$N$64,0)+4,"C",COLUMN('Transect Measurement'!$O$4)),FALSE)))</f>
        <v/>
      </c>
      <c r="Q13" s="51" t="str">
        <f t="shared" si="3"/>
        <v/>
      </c>
      <c r="R13" s="52" t="str">
        <f>IF(I13="","", MAX(0,J13-WaterSurfaceatStage))</f>
        <v/>
      </c>
      <c r="S13" s="53" t="str">
        <f>IF(I13="","",IF(AND(OR(R12=0,R12=$R$4),R13=0,OR(R14="",R14=0)),"",IF(AND(OR(R12=0,R12=$R$4),R13&gt;0),"To Wet",IF(AND(R13&gt;0,OR(R14="",R14=0)),"To Dry",""))))</f>
        <v/>
      </c>
      <c r="T13" s="52" t="str">
        <f>IF('Transect Measurement'!$S13="","",IF(AND(S13="To Wet",S12=$S$4),I13,IF(S13="To Wet",FORECAST(Q13,I12:I13,J12:J13),IF(AND(S13="To Dry",I13=MAX($I$5:$I$64)),I13,IF(S13="To Dry",FORECAST(Q13,I13:I14,J13:J14),"")))))</f>
        <v/>
      </c>
      <c r="U13" s="52" t="str">
        <f>IF(AND(T13="",I13=""),"",IF(T13&lt;&gt;"",T13,IF(OR(I13&lt;MIN('Transect Measurement'!$T$5:$T$64),I13&gt;MAX('Transect Measurement'!$T$5:$T$64)),"",I13)))</f>
        <v/>
      </c>
      <c r="V13" s="52" t="str">
        <f t="shared" si="1"/>
        <v/>
      </c>
      <c r="W13" s="54" t="str">
        <f t="shared" si="2"/>
        <v/>
      </c>
    </row>
    <row r="14" spans="2:25" s="10" customFormat="1" ht="17.25" thickTop="1" thickBot="1" x14ac:dyDescent="0.3">
      <c r="B14" s="109"/>
      <c r="C14" s="109"/>
      <c r="G14" s="11">
        <v>10</v>
      </c>
      <c r="H14" s="100"/>
      <c r="I14" s="95"/>
      <c r="J14" s="95"/>
      <c r="K14" s="95"/>
      <c r="L14" s="96"/>
      <c r="M14" s="13"/>
      <c r="N14" s="43">
        <f>COUNTIF($H$5:H14,"REW") + COUNTIF($H$5:H14,"LEW")</f>
        <v>0</v>
      </c>
      <c r="O14" s="44" t="str">
        <f t="shared" si="0"/>
        <v/>
      </c>
      <c r="P14" s="45" t="str">
        <f ca="1">IF(I14="","",AVERAGE(INDIRECT(CONCATENATE("R",MATCH(1,'Transect Measurement'!$N$5:$N$64,0)+4,"C",COLUMN('Transect Measurement'!$O$4),":R",MATCH(2,'Transect Measurement'!$N$5:$N$64,0)+4,"C",COLUMN('Transect Measurement'!$O$4)),FALSE)))</f>
        <v/>
      </c>
      <c r="Q14" s="46" t="str">
        <f t="shared" si="3"/>
        <v/>
      </c>
      <c r="R14" s="46" t="str">
        <f>IF(I14="","", MAX(0,J14-WaterSurfaceatStage))</f>
        <v/>
      </c>
      <c r="S14" s="47" t="str">
        <f>IF(I14="","",IF(AND(OR(R13=0,R13=$R$4),R14=0,OR(R15="",R15=0)),"",IF(AND(OR(R13=0,R13=$R$4),R14&gt;0),"To Wet",IF(AND(R14&gt;0,OR(R15="",R15=0)),"To Dry",""))))</f>
        <v/>
      </c>
      <c r="T14" s="46" t="str">
        <f>IF('Transect Measurement'!$S14="","",IF(AND(S14="To Wet",S13=$S$4),I14,IF(S14="To Wet",FORECAST(Q14,I13:I14,J13:J14),IF(AND(S14="To Dry",I14=MAX($I$5:$I$64)),I14,IF(S14="To Dry",FORECAST(Q14,I14:I15,J14:J15),"")))))</f>
        <v/>
      </c>
      <c r="U14" s="46" t="str">
        <f>IF(AND(T14="",I14=""),"",IF(T14&lt;&gt;"",T14,IF(OR(I14&lt;MIN('Transect Measurement'!$T$5:$T$64),I14&gt;MAX('Transect Measurement'!$T$5:$T$64)),"",I14)))</f>
        <v/>
      </c>
      <c r="V14" s="46" t="str">
        <f t="shared" si="1"/>
        <v/>
      </c>
      <c r="W14" s="48" t="str">
        <f t="shared" si="2"/>
        <v/>
      </c>
    </row>
    <row r="15" spans="2:25" s="10" customFormat="1" ht="16.5" thickBot="1" x14ac:dyDescent="0.3">
      <c r="B15" s="109"/>
      <c r="C15" s="109"/>
      <c r="D15" s="71" t="s">
        <v>13</v>
      </c>
      <c r="E15" s="115"/>
      <c r="G15" s="11">
        <v>11</v>
      </c>
      <c r="H15" s="97"/>
      <c r="I15" s="98"/>
      <c r="J15" s="98"/>
      <c r="K15" s="98"/>
      <c r="L15" s="99"/>
      <c r="M15" s="12"/>
      <c r="N15" s="49">
        <f>COUNTIF($H$5:H15,"REW") + COUNTIF($H$5:H15,"LEW")</f>
        <v>0</v>
      </c>
      <c r="O15" s="50" t="str">
        <f t="shared" si="0"/>
        <v/>
      </c>
      <c r="P15" s="51" t="str">
        <f ca="1">IF(I15="","",AVERAGE(INDIRECT(CONCATENATE("R",MATCH(1,'Transect Measurement'!$N$5:$N$64,0)+4,"C",COLUMN('Transect Measurement'!$O$4),":R",MATCH(2,'Transect Measurement'!$N$5:$N$64,0)+4,"C",COLUMN('Transect Measurement'!$O$4)),FALSE)))</f>
        <v/>
      </c>
      <c r="Q15" s="51" t="str">
        <f t="shared" si="3"/>
        <v/>
      </c>
      <c r="R15" s="52" t="str">
        <f>IF(I15="","", MAX(0,J15-WaterSurfaceatStage))</f>
        <v/>
      </c>
      <c r="S15" s="53" t="str">
        <f>IF(I15="","",IF(AND(OR(R14=0,R14=$R$4),R15=0,OR(R16="",R16=0)),"",IF(AND(OR(R14=0,R14=$R$4),R15&gt;0),"To Wet",IF(AND(R15&gt;0,OR(R16="",R16=0)),"To Dry",""))))</f>
        <v/>
      </c>
      <c r="T15" s="52" t="str">
        <f>IF('Transect Measurement'!$S15="","",IF(AND(S15="To Wet",S14=$S$4),I15,IF(S15="To Wet",FORECAST(Q15,I14:I15,J14:J15),IF(AND(S15="To Dry",I15=MAX($I$5:$I$64)),I15,IF(S15="To Dry",FORECAST(Q15,I15:I16,J15:J16),"")))))</f>
        <v/>
      </c>
      <c r="U15" s="52" t="str">
        <f>IF(AND(T15="",I15=""),"",IF(T15&lt;&gt;"",T15,IF(OR(I15&lt;MIN('Transect Measurement'!$T$5:$T$64),I15&gt;MAX('Transect Measurement'!$T$5:$T$64)),"",I15)))</f>
        <v/>
      </c>
      <c r="V15" s="52" t="str">
        <f t="shared" si="1"/>
        <v/>
      </c>
      <c r="W15" s="54" t="str">
        <f t="shared" si="2"/>
        <v/>
      </c>
    </row>
    <row r="16" spans="2:25" s="10" customFormat="1" ht="16.5" thickTop="1" x14ac:dyDescent="0.25">
      <c r="B16" s="109"/>
      <c r="C16" s="109"/>
      <c r="E16" s="116"/>
      <c r="G16" s="11">
        <v>12</v>
      </c>
      <c r="H16" s="100"/>
      <c r="I16" s="95"/>
      <c r="J16" s="95"/>
      <c r="K16" s="95"/>
      <c r="L16" s="96"/>
      <c r="M16" s="13"/>
      <c r="N16" s="43">
        <f>COUNTIF($H$5:H16,"REW") + COUNTIF($H$5:H16,"LEW")</f>
        <v>0</v>
      </c>
      <c r="O16" s="44" t="str">
        <f t="shared" si="0"/>
        <v/>
      </c>
      <c r="P16" s="45" t="str">
        <f ca="1">IF(I16="","",AVERAGE(INDIRECT(CONCATENATE("R",MATCH(1,'Transect Measurement'!$N$5:$N$64,0)+4,"C",COLUMN('Transect Measurement'!$O$4),":R",MATCH(2,'Transect Measurement'!$N$5:$N$64,0)+4,"C",COLUMN('Transect Measurement'!$O$4)),FALSE)))</f>
        <v/>
      </c>
      <c r="Q16" s="46" t="str">
        <f t="shared" si="3"/>
        <v/>
      </c>
      <c r="R16" s="46" t="str">
        <f>IF(I16="","", MAX(0,J16-WaterSurfaceatStage))</f>
        <v/>
      </c>
      <c r="S16" s="47" t="str">
        <f>IF(I16="","",IF(AND(OR(R15=0,R15=$R$4),R16=0,OR(R17="",R17=0)),"",IF(AND(OR(R15=0,R15=$R$4),R16&gt;0),"To Wet",IF(AND(R16&gt;0,OR(R17="",R17=0)),"To Dry",""))))</f>
        <v/>
      </c>
      <c r="T16" s="46" t="str">
        <f>IF('Transect Measurement'!$S16="","",IF(AND(S16="To Wet",S15=$S$4),I16,IF(S16="To Wet",FORECAST(Q16,I15:I16,J15:J16),IF(AND(S16="To Dry",I16=MAX($I$5:$I$64)),I16,IF(S16="To Dry",FORECAST(Q16,I16:I17,J16:J17),"")))))</f>
        <v/>
      </c>
      <c r="U16" s="46" t="str">
        <f>IF(AND(T16="",I16=""),"",IF(T16&lt;&gt;"",T16,IF(OR(I16&lt;MIN('Transect Measurement'!$T$5:$T$64),I16&gt;MAX('Transect Measurement'!$T$5:$T$64)),"",I16)))</f>
        <v/>
      </c>
      <c r="V16" s="46" t="str">
        <f t="shared" si="1"/>
        <v/>
      </c>
      <c r="W16" s="48" t="str">
        <f t="shared" si="2"/>
        <v/>
      </c>
    </row>
    <row r="17" spans="2:23" s="10" customFormat="1" ht="16.5" thickBot="1" x14ac:dyDescent="0.3">
      <c r="B17" s="109"/>
      <c r="C17" s="109"/>
      <c r="E17" s="116"/>
      <c r="G17" s="11">
        <v>13</v>
      </c>
      <c r="H17" s="97"/>
      <c r="I17" s="98"/>
      <c r="J17" s="98"/>
      <c r="K17" s="98"/>
      <c r="L17" s="99"/>
      <c r="M17" s="12"/>
      <c r="N17" s="49">
        <f>COUNTIF($H$5:H17,"REW") + COUNTIF($H$5:H17,"LEW")</f>
        <v>0</v>
      </c>
      <c r="O17" s="50" t="str">
        <f t="shared" si="0"/>
        <v/>
      </c>
      <c r="P17" s="51" t="str">
        <f ca="1">IF(I17="","",AVERAGE(INDIRECT(CONCATENATE("R",MATCH(1,'Transect Measurement'!$N$5:$N$64,0)+4,"C",COLUMN('Transect Measurement'!$O$4),":R",MATCH(2,'Transect Measurement'!$N$5:$N$64,0)+4,"C",COLUMN('Transect Measurement'!$O$4)),FALSE)))</f>
        <v/>
      </c>
      <c r="Q17" s="51" t="str">
        <f t="shared" si="3"/>
        <v/>
      </c>
      <c r="R17" s="52" t="str">
        <f>IF(I17="","", MAX(0,J17-WaterSurfaceatStage))</f>
        <v/>
      </c>
      <c r="S17" s="53" t="str">
        <f>IF(I17="","",IF(AND(OR(R16=0,R16=$R$4),R17=0,OR(R18="",R18=0)),"",IF(AND(OR(R16=0,R16=$R$4),R17&gt;0),"To Wet",IF(AND(R17&gt;0,OR(R18="",R18=0)),"To Dry",""))))</f>
        <v/>
      </c>
      <c r="T17" s="52" t="str">
        <f>IF('Transect Measurement'!$S17="","",IF(AND(S17="To Wet",S16=$S$4),I17,IF(S17="To Wet",FORECAST(Q17,I16:I17,J16:J17),IF(AND(S17="To Dry",I17=MAX($I$5:$I$64)),I17,IF(S17="To Dry",FORECAST(Q17,I17:I18,J17:J18),"")))))</f>
        <v/>
      </c>
      <c r="U17" s="52" t="str">
        <f>IF(AND(T17="",I17=""),"",IF(T17&lt;&gt;"",T17,IF(OR(I17&lt;MIN('Transect Measurement'!$T$5:$T$64),I17&gt;MAX('Transect Measurement'!$T$5:$T$64)),"",I17)))</f>
        <v/>
      </c>
      <c r="V17" s="52" t="str">
        <f t="shared" si="1"/>
        <v/>
      </c>
      <c r="W17" s="54" t="str">
        <f t="shared" si="2"/>
        <v/>
      </c>
    </row>
    <row r="18" spans="2:23" s="10" customFormat="1" ht="16.5" thickTop="1" x14ac:dyDescent="0.25">
      <c r="B18" s="109"/>
      <c r="C18" s="109"/>
      <c r="E18" s="116"/>
      <c r="G18" s="11">
        <v>14</v>
      </c>
      <c r="H18" s="100"/>
      <c r="I18" s="95"/>
      <c r="J18" s="95"/>
      <c r="K18" s="95"/>
      <c r="L18" s="96"/>
      <c r="M18" s="13"/>
      <c r="N18" s="43">
        <f>COUNTIF($H$5:H18,"REW") + COUNTIF($H$5:H18,"LEW")</f>
        <v>0</v>
      </c>
      <c r="O18" s="44" t="str">
        <f t="shared" si="0"/>
        <v/>
      </c>
      <c r="P18" s="45" t="str">
        <f ca="1">IF(I18="","",AVERAGE(INDIRECT(CONCATENATE("R",MATCH(1,'Transect Measurement'!$N$5:$N$64,0)+4,"C",COLUMN('Transect Measurement'!$O$4),":R",MATCH(2,'Transect Measurement'!$N$5:$N$64,0)+4,"C",COLUMN('Transect Measurement'!$O$4)),FALSE)))</f>
        <v/>
      </c>
      <c r="Q18" s="46" t="str">
        <f t="shared" si="3"/>
        <v/>
      </c>
      <c r="R18" s="46" t="str">
        <f>IF(I18="","", MAX(0,J18-WaterSurfaceatStage))</f>
        <v/>
      </c>
      <c r="S18" s="47" t="str">
        <f>IF(I18="","",IF(AND(OR(R17=0,R17=$R$4),R18=0,OR(R19="",R19=0)),"",IF(AND(OR(R17=0,R17=$R$4),R18&gt;0),"To Wet",IF(AND(R18&gt;0,OR(R19="",R19=0)),"To Dry",""))))</f>
        <v/>
      </c>
      <c r="T18" s="46" t="str">
        <f>IF('Transect Measurement'!$S18="","",IF(AND(S18="To Wet",S17=$S$4),I18,IF(S18="To Wet",FORECAST(Q18,I17:I18,J17:J18),IF(AND(S18="To Dry",I18=MAX($I$5:$I$64)),I18,IF(S18="To Dry",FORECAST(Q18,I18:I19,J18:J19),"")))))</f>
        <v/>
      </c>
      <c r="U18" s="46" t="str">
        <f>IF(AND(T18="",I18=""),"",IF(T18&lt;&gt;"",T18,IF(OR(I18&lt;MIN('Transect Measurement'!$T$5:$T$64),I18&gt;MAX('Transect Measurement'!$T$5:$T$64)),"",I18)))</f>
        <v/>
      </c>
      <c r="V18" s="46" t="str">
        <f t="shared" si="1"/>
        <v/>
      </c>
      <c r="W18" s="48" t="str">
        <f t="shared" si="2"/>
        <v/>
      </c>
    </row>
    <row r="19" spans="2:23" s="10" customFormat="1" ht="16.149999999999999" customHeight="1" thickBot="1" x14ac:dyDescent="0.3">
      <c r="B19" s="109"/>
      <c r="C19" s="109"/>
      <c r="E19" s="116"/>
      <c r="G19" s="11">
        <v>15</v>
      </c>
      <c r="H19" s="97"/>
      <c r="I19" s="98"/>
      <c r="J19" s="98"/>
      <c r="K19" s="98"/>
      <c r="L19" s="99"/>
      <c r="M19" s="14"/>
      <c r="N19" s="49">
        <f>COUNTIF($H$5:H19,"REW") + COUNTIF($H$5:H19,"LEW")</f>
        <v>0</v>
      </c>
      <c r="O19" s="50" t="str">
        <f t="shared" si="0"/>
        <v/>
      </c>
      <c r="P19" s="51" t="str">
        <f ca="1">IF(I19="","",AVERAGE(INDIRECT(CONCATENATE("R",MATCH(1,'Transect Measurement'!$N$5:$N$64,0)+4,"C",COLUMN('Transect Measurement'!$O$4),":R",MATCH(2,'Transect Measurement'!$N$5:$N$64,0)+4,"C",COLUMN('Transect Measurement'!$O$4)),FALSE)))</f>
        <v/>
      </c>
      <c r="Q19" s="51" t="str">
        <f t="shared" si="3"/>
        <v/>
      </c>
      <c r="R19" s="52" t="str">
        <f>IF(I19="","", MAX(0,J19-WaterSurfaceatStage))</f>
        <v/>
      </c>
      <c r="S19" s="53" t="str">
        <f>IF(I19="","",IF(AND(OR(R18=0,R18=$R$4),R19=0,OR(R20="",R20=0)),"",IF(AND(OR(R18=0,R18=$R$4),R19&gt;0),"To Wet",IF(AND(R19&gt;0,OR(R20="",R20=0)),"To Dry",""))))</f>
        <v/>
      </c>
      <c r="T19" s="52" t="str">
        <f>IF('Transect Measurement'!$S19="","",IF(AND(S19="To Wet",S18=$S$4),I19,IF(S19="To Wet",FORECAST(Q19,I18:I19,J18:J19),IF(AND(S19="To Dry",I19=MAX($I$5:$I$64)),I19,IF(S19="To Dry",FORECAST(Q19,I19:I20,J19:J20),"")))))</f>
        <v/>
      </c>
      <c r="U19" s="52" t="str">
        <f>IF(AND(T19="",I19=""),"",IF(T19&lt;&gt;"",T19,IF(OR(I19&lt;MIN('Transect Measurement'!$T$5:$T$64),I19&gt;MAX('Transect Measurement'!$T$5:$T$64)),"",I19)))</f>
        <v/>
      </c>
      <c r="V19" s="52" t="str">
        <f t="shared" si="1"/>
        <v/>
      </c>
      <c r="W19" s="54" t="str">
        <f t="shared" si="2"/>
        <v/>
      </c>
    </row>
    <row r="20" spans="2:23" s="10" customFormat="1" ht="15.6" customHeight="1" thickTop="1" x14ac:dyDescent="0.25">
      <c r="B20" s="109"/>
      <c r="C20" s="109"/>
      <c r="E20" s="116"/>
      <c r="G20" s="11">
        <v>16</v>
      </c>
      <c r="H20" s="100"/>
      <c r="I20" s="101"/>
      <c r="J20" s="101"/>
      <c r="K20" s="95"/>
      <c r="L20" s="96"/>
      <c r="M20" s="15"/>
      <c r="N20" s="43">
        <f>COUNTIF($H$5:H20,"REW") + COUNTIF($H$5:H20,"LEW")</f>
        <v>0</v>
      </c>
      <c r="O20" s="44" t="str">
        <f t="shared" si="0"/>
        <v/>
      </c>
      <c r="P20" s="45" t="str">
        <f ca="1">IF(I20="","",AVERAGE(INDIRECT(CONCATENATE("R",MATCH(1,'Transect Measurement'!$N$5:$N$64,0)+4,"C",COLUMN('Transect Measurement'!$O$4),":R",MATCH(2,'Transect Measurement'!$N$5:$N$64,0)+4,"C",COLUMN('Transect Measurement'!$O$4)),FALSE)))</f>
        <v/>
      </c>
      <c r="Q20" s="46" t="str">
        <f t="shared" si="3"/>
        <v/>
      </c>
      <c r="R20" s="46" t="str">
        <f>IF(I20="","", MAX(0,J20-WaterSurfaceatStage))</f>
        <v/>
      </c>
      <c r="S20" s="47" t="str">
        <f>IF(I20="","",IF(AND(OR(R19=0,R19=$R$4),R20=0,OR(R21="",R21=0)),"",IF(AND(OR(R19=0,R19=$R$4),R20&gt;0),"To Wet",IF(AND(R20&gt;0,OR(R21="",R21=0)),"To Dry",""))))</f>
        <v/>
      </c>
      <c r="T20" s="46" t="str">
        <f>IF('Transect Measurement'!$S20="","",IF(AND(S20="To Wet",S19=$S$4),I20,IF(S20="To Wet",FORECAST(Q20,I19:I20,J19:J20),IF(AND(S20="To Dry",I20=MAX($I$5:$I$64)),I20,IF(S20="To Dry",FORECAST(Q20,I20:I21,J20:J21),"")))))</f>
        <v/>
      </c>
      <c r="U20" s="46" t="str">
        <f>IF(AND(T20="",I20=""),"",IF(T20&lt;&gt;"",T20,IF(OR(I20&lt;MIN('Transect Measurement'!$T$5:$T$64),I20&gt;MAX('Transect Measurement'!$T$5:$T$64)),"",I20)))</f>
        <v/>
      </c>
      <c r="V20" s="46" t="str">
        <f t="shared" si="1"/>
        <v/>
      </c>
      <c r="W20" s="48" t="str">
        <f t="shared" si="2"/>
        <v/>
      </c>
    </row>
    <row r="21" spans="2:23" s="10" customFormat="1" ht="16.149999999999999" customHeight="1" thickBot="1" x14ac:dyDescent="0.3">
      <c r="B21" s="109"/>
      <c r="C21" s="109"/>
      <c r="E21" s="116"/>
      <c r="G21" s="11">
        <v>17</v>
      </c>
      <c r="H21" s="97"/>
      <c r="I21" s="102"/>
      <c r="J21" s="102"/>
      <c r="K21" s="98"/>
      <c r="L21" s="99"/>
      <c r="M21" s="14"/>
      <c r="N21" s="49">
        <f>COUNTIF($H$5:H21,"REW") + COUNTIF($H$5:H21,"LEW")</f>
        <v>0</v>
      </c>
      <c r="O21" s="50" t="str">
        <f t="shared" si="0"/>
        <v/>
      </c>
      <c r="P21" s="51" t="str">
        <f ca="1">IF(I21="","",AVERAGE(INDIRECT(CONCATENATE("R",MATCH(1,'Transect Measurement'!$N$5:$N$64,0)+4,"C",COLUMN('Transect Measurement'!$O$4),":R",MATCH(2,'Transect Measurement'!$N$5:$N$64,0)+4,"C",COLUMN('Transect Measurement'!$O$4)),FALSE)))</f>
        <v/>
      </c>
      <c r="Q21" s="51" t="str">
        <f t="shared" si="3"/>
        <v/>
      </c>
      <c r="R21" s="52" t="str">
        <f>IF(I21="","", MAX(0,J21-WaterSurfaceatStage))</f>
        <v/>
      </c>
      <c r="S21" s="53" t="str">
        <f>IF(I21="","",IF(AND(OR(R20=0,R20=$R$4),R21=0,OR(R22="",R22=0)),"",IF(AND(OR(R20=0,R20=$R$4),R21&gt;0),"To Wet",IF(AND(R21&gt;0,OR(R22="",R22=0)),"To Dry",""))))</f>
        <v/>
      </c>
      <c r="T21" s="52" t="str">
        <f>IF('Transect Measurement'!$S21="","",IF(AND(S21="To Wet",S20=$S$4),I21,IF(S21="To Wet",FORECAST(Q21,I20:I21,J20:J21),IF(AND(S21="To Dry",I21=MAX($I$5:$I$64)),I21,IF(S21="To Dry",FORECAST(Q21,I21:I22,J21:J22),"")))))</f>
        <v/>
      </c>
      <c r="U21" s="52" t="str">
        <f>IF(AND(T21="",I21=""),"",IF(T21&lt;&gt;"",T21,IF(OR(I21&lt;MIN('Transect Measurement'!$T$5:$T$64),I21&gt;MAX('Transect Measurement'!$T$5:$T$64)),"",I21)))</f>
        <v/>
      </c>
      <c r="V21" s="52" t="str">
        <f t="shared" si="1"/>
        <v/>
      </c>
      <c r="W21" s="54" t="str">
        <f t="shared" si="2"/>
        <v/>
      </c>
    </row>
    <row r="22" spans="2:23" s="10" customFormat="1" ht="16.149999999999999" customHeight="1" thickTop="1" x14ac:dyDescent="0.25">
      <c r="B22" s="109"/>
      <c r="C22" s="109"/>
      <c r="E22" s="116"/>
      <c r="G22" s="11">
        <v>18</v>
      </c>
      <c r="H22" s="100"/>
      <c r="I22" s="101"/>
      <c r="J22" s="101"/>
      <c r="K22" s="95"/>
      <c r="L22" s="96"/>
      <c r="M22" s="13"/>
      <c r="N22" s="43">
        <f>COUNTIF($H$5:H22,"REW") + COUNTIF($H$5:H22,"LEW")</f>
        <v>0</v>
      </c>
      <c r="O22" s="44" t="str">
        <f t="shared" si="0"/>
        <v/>
      </c>
      <c r="P22" s="45" t="str">
        <f ca="1">IF(I22="","",AVERAGE(INDIRECT(CONCATENATE("R",MATCH(1,'Transect Measurement'!$N$5:$N$64,0)+4,"C",COLUMN('Transect Measurement'!$O$4),":R",MATCH(2,'Transect Measurement'!$N$5:$N$64,0)+4,"C",COLUMN('Transect Measurement'!$O$4)),FALSE)))</f>
        <v/>
      </c>
      <c r="Q22" s="46" t="str">
        <f t="shared" si="3"/>
        <v/>
      </c>
      <c r="R22" s="46" t="str">
        <f>IF(I22="","", MAX(0,J22-WaterSurfaceatStage))</f>
        <v/>
      </c>
      <c r="S22" s="47" t="str">
        <f>IF(I22="","",IF(AND(OR(R21=0,R21=$R$4),R22=0,OR(R23="",R23=0)),"",IF(AND(OR(R21=0,R21=$R$4),R22&gt;0),"To Wet",IF(AND(R22&gt;0,OR(R23="",R23=0)),"To Dry",""))))</f>
        <v/>
      </c>
      <c r="T22" s="46" t="str">
        <f>IF('Transect Measurement'!$S22="","",IF(AND(S22="To Wet",S21=$S$4),I22,IF(S22="To Wet",FORECAST(Q22,I21:I22,J21:J22),IF(AND(S22="To Dry",I22=MAX($I$5:$I$64)),I22,IF(S22="To Dry",FORECAST(Q22,I22:I23,J22:J23),"")))))</f>
        <v/>
      </c>
      <c r="U22" s="46" t="str">
        <f>IF(AND(T22="",I22=""),"",IF(T22&lt;&gt;"",T22,IF(OR(I22&lt;MIN('Transect Measurement'!$T$5:$T$64),I22&gt;MAX('Transect Measurement'!$T$5:$T$64)),"",I22)))</f>
        <v/>
      </c>
      <c r="V22" s="46" t="str">
        <f t="shared" si="1"/>
        <v/>
      </c>
      <c r="W22" s="48" t="str">
        <f t="shared" si="2"/>
        <v/>
      </c>
    </row>
    <row r="23" spans="2:23" s="10" customFormat="1" ht="16.5" customHeight="1" thickBot="1" x14ac:dyDescent="0.3">
      <c r="B23" s="109"/>
      <c r="C23" s="109"/>
      <c r="E23" s="116"/>
      <c r="G23" s="11">
        <v>19</v>
      </c>
      <c r="H23" s="97"/>
      <c r="I23" s="103"/>
      <c r="J23" s="103"/>
      <c r="K23" s="98"/>
      <c r="L23" s="99"/>
      <c r="M23" s="12"/>
      <c r="N23" s="49">
        <f>COUNTIF($H$5:H23,"REW") + COUNTIF($H$5:H23,"LEW")</f>
        <v>0</v>
      </c>
      <c r="O23" s="50" t="str">
        <f t="shared" si="0"/>
        <v/>
      </c>
      <c r="P23" s="51" t="str">
        <f ca="1">IF(I23="","",AVERAGE(INDIRECT(CONCATENATE("R",MATCH(1,'Transect Measurement'!$N$5:$N$64,0)+4,"C",COLUMN('Transect Measurement'!$O$4),":R",MATCH(2,'Transect Measurement'!$N$5:$N$64,0)+4,"C",COLUMN('Transect Measurement'!$O$4)),FALSE)))</f>
        <v/>
      </c>
      <c r="Q23" s="51" t="str">
        <f t="shared" si="3"/>
        <v/>
      </c>
      <c r="R23" s="52" t="str">
        <f>IF(I23="","", MAX(0,J23-WaterSurfaceatStage))</f>
        <v/>
      </c>
      <c r="S23" s="53" t="str">
        <f>IF(I23="","",IF(AND(OR(R22=0,R22=$R$4),R23=0,OR(R24="",R24=0)),"",IF(AND(OR(R22=0,R22=$R$4),R23&gt;0),"To Wet",IF(AND(R23&gt;0,OR(R24="",R24=0)),"To Dry",""))))</f>
        <v/>
      </c>
      <c r="T23" s="52" t="str">
        <f>IF('Transect Measurement'!$S23="","",IF(AND(S23="To Wet",S22=$S$4),I23,IF(S23="To Wet",FORECAST(Q23,I22:I23,J22:J23),IF(AND(S23="To Dry",I23=MAX($I$5:$I$64)),I23,IF(S23="To Dry",FORECAST(Q23,I23:I24,J23:J24),"")))))</f>
        <v/>
      </c>
      <c r="U23" s="52" t="str">
        <f>IF(AND(T23="",I23=""),"",IF(T23&lt;&gt;"",T23,IF(OR(I23&lt;MIN('Transect Measurement'!$T$5:$T$64),I23&gt;MAX('Transect Measurement'!$T$5:$T$64)),"",I23)))</f>
        <v/>
      </c>
      <c r="V23" s="52" t="str">
        <f t="shared" si="1"/>
        <v/>
      </c>
      <c r="W23" s="54" t="str">
        <f t="shared" si="2"/>
        <v/>
      </c>
    </row>
    <row r="24" spans="2:23" s="10" customFormat="1" ht="15.6" customHeight="1" thickTop="1" thickBot="1" x14ac:dyDescent="0.3">
      <c r="B24" s="109"/>
      <c r="C24" s="109"/>
      <c r="E24" s="117"/>
      <c r="G24" s="11">
        <v>20</v>
      </c>
      <c r="H24" s="100"/>
      <c r="I24" s="101"/>
      <c r="J24" s="101"/>
      <c r="K24" s="95"/>
      <c r="L24" s="96"/>
      <c r="M24" s="15"/>
      <c r="N24" s="43">
        <f>COUNTIF($H$5:H24,"REW") + COUNTIF($H$5:H24,"LEW")</f>
        <v>0</v>
      </c>
      <c r="O24" s="44" t="str">
        <f t="shared" si="0"/>
        <v/>
      </c>
      <c r="P24" s="45" t="str">
        <f ca="1">IF(I24="","",AVERAGE(INDIRECT(CONCATENATE("R",MATCH(1,'Transect Measurement'!$N$5:$N$64,0)+4,"C",COLUMN('Transect Measurement'!$O$4),":R",MATCH(2,'Transect Measurement'!$N$5:$N$64,0)+4,"C",COLUMN('Transect Measurement'!$O$4)),FALSE)))</f>
        <v/>
      </c>
      <c r="Q24" s="46" t="str">
        <f t="shared" si="3"/>
        <v/>
      </c>
      <c r="R24" s="46" t="str">
        <f>IF(I24="","", MAX(0,J24-WaterSurfaceatStage))</f>
        <v/>
      </c>
      <c r="S24" s="47" t="str">
        <f>IF(I24="","",IF(AND(OR(R23=0,R23=$R$4),R24=0,OR(R25="",R25=0)),"",IF(AND(OR(R23=0,R23=$R$4),R24&gt;0),"To Wet",IF(AND(R24&gt;0,OR(R25="",R25=0)),"To Dry",""))))</f>
        <v/>
      </c>
      <c r="T24" s="46" t="str">
        <f>IF('Transect Measurement'!$S24="","",IF(AND(S24="To Wet",S23=$S$4),I24,IF(S24="To Wet",FORECAST(Q24,I23:I24,J23:J24),IF(AND(S24="To Dry",I24=MAX($I$5:$I$64)),I24,IF(S24="To Dry",FORECAST(Q24,I24:I25,J24:J25),"")))))</f>
        <v/>
      </c>
      <c r="U24" s="46" t="str">
        <f>IF(AND(T24="",I24=""),"",IF(T24&lt;&gt;"",T24,IF(OR(I24&lt;MIN('Transect Measurement'!$T$5:$T$64),I24&gt;MAX('Transect Measurement'!$T$5:$T$64)),"",I24)))</f>
        <v/>
      </c>
      <c r="V24" s="46" t="str">
        <f t="shared" si="1"/>
        <v/>
      </c>
      <c r="W24" s="48" t="str">
        <f t="shared" si="2"/>
        <v/>
      </c>
    </row>
    <row r="25" spans="2:23" s="10" customFormat="1" ht="15.6" customHeight="1" thickBot="1" x14ac:dyDescent="0.3">
      <c r="B25" s="109"/>
      <c r="C25" s="109"/>
      <c r="G25" s="11">
        <v>21</v>
      </c>
      <c r="H25" s="97"/>
      <c r="I25" s="102"/>
      <c r="J25" s="103"/>
      <c r="K25" s="98"/>
      <c r="L25" s="99"/>
      <c r="M25" s="12"/>
      <c r="N25" s="49">
        <f>COUNTIF($H$5:H25,"REW") + COUNTIF($H$5:H25,"LEW")</f>
        <v>0</v>
      </c>
      <c r="O25" s="50" t="str">
        <f t="shared" si="0"/>
        <v/>
      </c>
      <c r="P25" s="51" t="str">
        <f ca="1">IF(I25="","",AVERAGE(INDIRECT(CONCATENATE("R",MATCH(1,'Transect Measurement'!$N$5:$N$64,0)+4,"C",COLUMN('Transect Measurement'!$O$4),":R",MATCH(2,'Transect Measurement'!$N$5:$N$64,0)+4,"C",COLUMN('Transect Measurement'!$O$4)),FALSE)))</f>
        <v/>
      </c>
      <c r="Q25" s="51" t="str">
        <f t="shared" si="3"/>
        <v/>
      </c>
      <c r="R25" s="52" t="str">
        <f>IF(I25="","", MAX(0,J25-WaterSurfaceatStage))</f>
        <v/>
      </c>
      <c r="S25" s="53" t="str">
        <f>IF(I25="","",IF(AND(OR(R24=0,R24=$R$4),R25=0,OR(R26="",R26=0)),"",IF(AND(OR(R24=0,R24=$R$4),R25&gt;0),"To Wet",IF(AND(R25&gt;0,OR(R26="",R26=0)),"To Dry",""))))</f>
        <v/>
      </c>
      <c r="T25" s="52" t="str">
        <f>IF('Transect Measurement'!$S25="","",IF(AND(S25="To Wet",S24=$S$4),I25,IF(S25="To Wet",FORECAST(Q25,I24:I25,J24:J25),IF(AND(S25="To Dry",I25=MAX($I$5:$I$64)),I25,IF(S25="To Dry",FORECAST(Q25,I25:I26,J25:J26),"")))))</f>
        <v/>
      </c>
      <c r="U25" s="52" t="str">
        <f>IF(AND(T25="",I25=""),"",IF(T25&lt;&gt;"",T25,IF(OR(I25&lt;MIN('Transect Measurement'!$T$5:$T$64),I25&gt;MAX('Transect Measurement'!$T$5:$T$64)),"",I25)))</f>
        <v/>
      </c>
      <c r="V25" s="52" t="str">
        <f t="shared" si="1"/>
        <v/>
      </c>
      <c r="W25" s="54" t="str">
        <f t="shared" si="2"/>
        <v/>
      </c>
    </row>
    <row r="26" spans="2:23" s="10" customFormat="1" ht="15.6" customHeight="1" thickTop="1" thickBot="1" x14ac:dyDescent="0.4">
      <c r="B26" s="109"/>
      <c r="C26" s="109"/>
      <c r="D26" s="119" t="s">
        <v>14</v>
      </c>
      <c r="E26" s="119"/>
      <c r="G26" s="11">
        <v>22</v>
      </c>
      <c r="H26" s="100"/>
      <c r="I26" s="101"/>
      <c r="J26" s="101"/>
      <c r="K26" s="95"/>
      <c r="L26" s="96"/>
      <c r="M26" s="16"/>
      <c r="N26" s="43">
        <f>COUNTIF($H$5:H26,"REW") + COUNTIF($H$5:H26,"LEW")</f>
        <v>0</v>
      </c>
      <c r="O26" s="44" t="str">
        <f t="shared" si="0"/>
        <v/>
      </c>
      <c r="P26" s="45" t="str">
        <f ca="1">IF(I26="","",AVERAGE(INDIRECT(CONCATENATE("R",MATCH(1,'Transect Measurement'!$N$5:$N$64,0)+4,"C",COLUMN('Transect Measurement'!$O$4),":R",MATCH(2,'Transect Measurement'!$N$5:$N$64,0)+4,"C",COLUMN('Transect Measurement'!$O$4)),FALSE)))</f>
        <v/>
      </c>
      <c r="Q26" s="55" t="str">
        <f t="shared" si="3"/>
        <v/>
      </c>
      <c r="R26" s="46" t="str">
        <f>IF(I26="","", MAX(0,J26-WaterSurfaceatStage))</f>
        <v/>
      </c>
      <c r="S26" s="47" t="str">
        <f>IF(I26="","",IF(AND(OR(R25=0,R25=$R$4),R26=0,OR(R27="",R27=0)),"",IF(AND(OR(R25=0,R25=$R$4),R26&gt;0),"To Wet",IF(AND(R26&gt;0,OR(R27="",R27=0)),"To Dry",""))))</f>
        <v/>
      </c>
      <c r="T26" s="46" t="str">
        <f>IF('Transect Measurement'!$S26="","",IF(AND(S26="To Wet",S25=$S$4),I26,IF(S26="To Wet",FORECAST(Q26,I25:I26,J25:J26),IF(AND(S26="To Dry",I26=MAX($I$5:$I$64)),I26,IF(S26="To Dry",FORECAST(Q26,I26:I27,J26:J27),"")))))</f>
        <v/>
      </c>
      <c r="U26" s="46" t="str">
        <f>IF(AND(T26="",I26=""),"",IF(T26&lt;&gt;"",T26,IF(OR(I26&lt;MIN('Transect Measurement'!$T$5:$T$64),I26&gt;MAX('Transect Measurement'!$T$5:$T$64)),"",I26)))</f>
        <v/>
      </c>
      <c r="V26" s="46" t="str">
        <f t="shared" si="1"/>
        <v/>
      </c>
      <c r="W26" s="48" t="str">
        <f t="shared" si="2"/>
        <v/>
      </c>
    </row>
    <row r="27" spans="2:23" ht="19.5" thickBot="1" x14ac:dyDescent="0.35">
      <c r="B27" s="109"/>
      <c r="C27" s="109"/>
      <c r="D27" s="8" t="s">
        <v>61</v>
      </c>
      <c r="E27" s="79">
        <f ca="1">MAX(0,StaffHeightAtMeasurement - MAX(WaterDepth))</f>
        <v>0</v>
      </c>
      <c r="F27" s="10"/>
      <c r="G27" s="11">
        <v>23</v>
      </c>
      <c r="H27" s="97"/>
      <c r="I27" s="103"/>
      <c r="J27" s="103"/>
      <c r="K27" s="98"/>
      <c r="L27" s="99"/>
      <c r="M27" s="12"/>
      <c r="N27" s="49">
        <f>COUNTIF($H$5:H27,"REW") + COUNTIF($H$5:H27,"LEW")</f>
        <v>0</v>
      </c>
      <c r="O27" s="50" t="str">
        <f t="shared" si="0"/>
        <v/>
      </c>
      <c r="P27" s="51" t="str">
        <f ca="1">IF(I27="","",AVERAGE(INDIRECT(CONCATENATE("R",MATCH(1,'Transect Measurement'!$N$5:$N$64,0)+4,"C",COLUMN('Transect Measurement'!$O$4),":R",MATCH(2,'Transect Measurement'!$N$5:$N$64,0)+4,"C",COLUMN('Transect Measurement'!$O$4)),FALSE)))</f>
        <v/>
      </c>
      <c r="Q27" s="51" t="str">
        <f t="shared" si="3"/>
        <v/>
      </c>
      <c r="R27" s="56" t="str">
        <f>IF(I27="","", MAX(0,J27-WaterSurfaceatStage))</f>
        <v/>
      </c>
      <c r="S27" s="57" t="str">
        <f>IF(I27="","",IF(AND(OR(R26=0,R26=$R$4),R27=0,OR(R28="",R28=0)),"",IF(AND(OR(R26=0,R26=$R$4),R27&gt;0),"To Wet",IF(AND(R27&gt;0,OR(R28="",R28=0)),"To Dry",""))))</f>
        <v/>
      </c>
      <c r="T27" s="56" t="str">
        <f>IF('Transect Measurement'!$S27="","",IF(AND(S27="To Wet",S26=$S$4),I27,IF(S27="To Wet",FORECAST(Q27,I26:I27,J26:J27),IF(AND(S27="To Dry",I27=MAX($I$5:$I$64)),I27,IF(S27="To Dry",FORECAST(Q27,I27:I28,J27:J28),"")))))</f>
        <v/>
      </c>
      <c r="U27" s="56" t="str">
        <f>IF(AND(T27="",I27=""),"",IF(T27&lt;&gt;"",T27,IF(OR(I27&lt;MIN('Transect Measurement'!$T$5:$T$64),I27&gt;MAX('Transect Measurement'!$T$5:$T$64)),"",I27)))</f>
        <v/>
      </c>
      <c r="V27" s="56" t="str">
        <f t="shared" si="1"/>
        <v/>
      </c>
      <c r="W27" s="54" t="str">
        <f t="shared" si="2"/>
        <v/>
      </c>
    </row>
    <row r="28" spans="2:23" ht="15.6" customHeight="1" thickTop="1" thickBot="1" x14ac:dyDescent="0.3">
      <c r="B28" s="109"/>
      <c r="C28" s="109"/>
      <c r="D28" s="10"/>
      <c r="E28" s="10"/>
      <c r="F28" s="10"/>
      <c r="G28" s="11">
        <v>24</v>
      </c>
      <c r="H28" s="94"/>
      <c r="I28" s="101"/>
      <c r="J28" s="101"/>
      <c r="K28" s="95"/>
      <c r="L28" s="96"/>
      <c r="M28" s="13"/>
      <c r="N28" s="43">
        <f>COUNTIF($H$5:H28,"REW") + COUNTIF($H$5:H28,"LEW")</f>
        <v>0</v>
      </c>
      <c r="O28" s="44" t="str">
        <f t="shared" si="0"/>
        <v/>
      </c>
      <c r="P28" s="45" t="str">
        <f ca="1">IF(I28="","",AVERAGE(INDIRECT(CONCATENATE("R",MATCH(1,'Transect Measurement'!$N$5:$N$64,0)+4,"C",COLUMN('Transect Measurement'!$O$4),":R",MATCH(2,'Transect Measurement'!$N$5:$N$64,0)+4,"C",COLUMN('Transect Measurement'!$O$4)),FALSE)))</f>
        <v/>
      </c>
      <c r="Q28" s="46" t="str">
        <f t="shared" si="3"/>
        <v/>
      </c>
      <c r="R28" s="58" t="str">
        <f>IF(I28="","", MAX(0,J28-WaterSurfaceatStage))</f>
        <v/>
      </c>
      <c r="S28" s="59" t="str">
        <f>IF(I28="","",IF(AND(OR(R27=0,R27=$R$4),R28=0,OR(R29="",R29=0)),"",IF(AND(OR(R27=0,R27=$R$4),R28&gt;0),"To Wet",IF(AND(R28&gt;0,OR(R29="",R29=0)),"To Dry",""))))</f>
        <v/>
      </c>
      <c r="T28" s="58" t="str">
        <f>IF('Transect Measurement'!$S28="","",IF(AND(S28="To Wet",S27=$S$4),I28,IF(S28="To Wet",FORECAST(Q28,I27:I28,J27:J28),IF(AND(S28="To Dry",I28=MAX($I$5:$I$64)),I28,IF(S28="To Dry",FORECAST(Q28,I28:I29,J28:J29),"")))))</f>
        <v/>
      </c>
      <c r="U28" s="58" t="str">
        <f>IF(AND(T28="",I28=""),"",IF(T28&lt;&gt;"",T28,IF(OR(I28&lt;MIN('Transect Measurement'!$T$5:$T$64),I28&gt;MAX('Transect Measurement'!$T$5:$T$64)),"",I28)))</f>
        <v/>
      </c>
      <c r="V28" s="58" t="str">
        <f t="shared" si="1"/>
        <v/>
      </c>
      <c r="W28" s="48" t="str">
        <f t="shared" si="2"/>
        <v/>
      </c>
    </row>
    <row r="29" spans="2:23" ht="15.6" customHeight="1" thickBot="1" x14ac:dyDescent="0.35">
      <c r="B29" s="109"/>
      <c r="C29" s="109"/>
      <c r="D29" s="8" t="s">
        <v>60</v>
      </c>
      <c r="E29" s="79" t="e">
        <f ca="1">AverageWaterSurfaceAtMeasurement+StaffHeightAtMeasurement - MAX(RPINdepth,LPINdepth)</f>
        <v>#VALUE!</v>
      </c>
      <c r="G29" s="11">
        <v>25</v>
      </c>
      <c r="H29" s="97"/>
      <c r="I29" s="102"/>
      <c r="J29" s="103"/>
      <c r="K29" s="98"/>
      <c r="L29" s="99"/>
      <c r="M29" s="12"/>
      <c r="N29" s="49">
        <f>COUNTIF($H$5:H29,"REW") + COUNTIF($H$5:H29,"LEW")</f>
        <v>0</v>
      </c>
      <c r="O29" s="50" t="str">
        <f t="shared" si="0"/>
        <v/>
      </c>
      <c r="P29" s="51" t="str">
        <f ca="1">IF(I29="","",AVERAGE(INDIRECT(CONCATENATE("R",MATCH(1,'Transect Measurement'!$N$5:$N$64,0)+4,"C",COLUMN('Transect Measurement'!$O$4),":R",MATCH(2,'Transect Measurement'!$N$5:$N$64,0)+4,"C",COLUMN('Transect Measurement'!$O$4)),FALSE)))</f>
        <v/>
      </c>
      <c r="Q29" s="51" t="str">
        <f t="shared" si="3"/>
        <v/>
      </c>
      <c r="R29" s="56" t="str">
        <f>IF(I29="","", MAX(0,J29-WaterSurfaceatStage))</f>
        <v/>
      </c>
      <c r="S29" s="57" t="str">
        <f>IF(I29="","",IF(AND(OR(R28=0,R28=$R$4),R29=0,OR(R30="",R30=0)),"",IF(AND(OR(R28=0,R28=$R$4),R29&gt;0),"To Wet",IF(AND(R29&gt;0,OR(R30="",R30=0)),"To Dry",""))))</f>
        <v/>
      </c>
      <c r="T29" s="56" t="str">
        <f>IF('Transect Measurement'!$S29="","",IF(AND(S29="To Wet",S28=$S$4),I29,IF(S29="To Wet",FORECAST(Q29,I28:I29,J28:J29),IF(AND(S29="To Dry",I29=MAX($I$5:$I$64)),I29,IF(S29="To Dry",FORECAST(Q29,I29:I30,J29:J30),"")))))</f>
        <v/>
      </c>
      <c r="U29" s="56" t="str">
        <f>IF(AND(T29="",I29=""),"",IF(T29&lt;&gt;"",T29,IF(OR(I29&lt;MIN('Transect Measurement'!$T$5:$T$64),I29&gt;MAX('Transect Measurement'!$T$5:$T$64)),"",I29)))</f>
        <v/>
      </c>
      <c r="V29" s="56" t="str">
        <f t="shared" si="1"/>
        <v/>
      </c>
      <c r="W29" s="54" t="str">
        <f t="shared" si="2"/>
        <v/>
      </c>
    </row>
    <row r="30" spans="2:23" s="10" customFormat="1" ht="17.25" thickTop="1" thickBot="1" x14ac:dyDescent="0.3">
      <c r="B30" s="109"/>
      <c r="C30" s="109"/>
      <c r="F30" s="5"/>
      <c r="G30" s="11">
        <v>26</v>
      </c>
      <c r="H30" s="100"/>
      <c r="I30" s="101"/>
      <c r="J30" s="101"/>
      <c r="K30" s="95"/>
      <c r="L30" s="96"/>
      <c r="M30" s="13"/>
      <c r="N30" s="43">
        <f>COUNTIF($H$5:H30,"REW") + COUNTIF($H$5:H30,"LEW")</f>
        <v>0</v>
      </c>
      <c r="O30" s="44" t="str">
        <f t="shared" si="0"/>
        <v/>
      </c>
      <c r="P30" s="45" t="str">
        <f ca="1">IF(I30="","",AVERAGE(INDIRECT(CONCATENATE("R",MATCH(1,'Transect Measurement'!$N$5:$N$64,0)+4,"C",COLUMN('Transect Measurement'!$O$4),":R",MATCH(2,'Transect Measurement'!$N$5:$N$64,0)+4,"C",COLUMN('Transect Measurement'!$O$4)),FALSE)))</f>
        <v/>
      </c>
      <c r="Q30" s="46" t="str">
        <f t="shared" si="3"/>
        <v/>
      </c>
      <c r="R30" s="46" t="str">
        <f>IF(I30="","", MAX(0,J30-WaterSurfaceatStage))</f>
        <v/>
      </c>
      <c r="S30" s="47" t="str">
        <f>IF(I30="","",IF(AND(OR(R29=0,R29=$R$4),R30=0,OR(R31="",R31=0)),"",IF(AND(OR(R29=0,R29=$R$4),R30&gt;0),"To Wet",IF(AND(R30&gt;0,OR(R31="",R31=0)),"To Dry",""))))</f>
        <v/>
      </c>
      <c r="T30" s="46" t="str">
        <f>IF('Transect Measurement'!$S30="","",IF(AND(S30="To Wet",S29=$S$4),I30,IF(S30="To Wet",FORECAST(Q30,I29:I30,J29:J30),IF(AND(S30="To Dry",I30=MAX($I$5:$I$64)),I30,IF(S30="To Dry",FORECAST(Q30,I30:I31,J30:J31),"")))))</f>
        <v/>
      </c>
      <c r="U30" s="46" t="str">
        <f>IF(AND(T30="",I30=""),"",IF(T30&lt;&gt;"",T30,IF(OR(I30&lt;MIN('Transect Measurement'!$T$5:$T$64),I30&gt;MAX('Transect Measurement'!$T$5:$T$64)),"",I30)))</f>
        <v/>
      </c>
      <c r="V30" s="46" t="str">
        <f t="shared" si="1"/>
        <v/>
      </c>
      <c r="W30" s="48" t="str">
        <f t="shared" si="2"/>
        <v/>
      </c>
    </row>
    <row r="31" spans="2:23" s="10" customFormat="1" ht="19.5" thickBot="1" x14ac:dyDescent="0.35">
      <c r="B31" s="109"/>
      <c r="C31" s="109"/>
      <c r="D31" s="8" t="s">
        <v>23</v>
      </c>
      <c r="E31" s="79" t="str">
        <f>IF(SensorDepthAtMeasurement&lt;&gt;"",StaffHeightAtMeasurement-SensorDepthAtMeasurement/1000,"???")</f>
        <v>???</v>
      </c>
      <c r="F31" s="5"/>
      <c r="G31" s="11">
        <v>27</v>
      </c>
      <c r="H31" s="97"/>
      <c r="I31" s="103"/>
      <c r="J31" s="103"/>
      <c r="K31" s="98"/>
      <c r="L31" s="99"/>
      <c r="M31" s="12"/>
      <c r="N31" s="49">
        <f>COUNTIF($H$5:H31,"REW") + COUNTIF($H$5:H31,"LEW")</f>
        <v>0</v>
      </c>
      <c r="O31" s="50" t="str">
        <f t="shared" si="0"/>
        <v/>
      </c>
      <c r="P31" s="51" t="str">
        <f ca="1">IF(I31="","",AVERAGE(INDIRECT(CONCATENATE("R",MATCH(1,'Transect Measurement'!$N$5:$N$64,0)+4,"C",COLUMN('Transect Measurement'!$O$4),":R",MATCH(2,'Transect Measurement'!$N$5:$N$64,0)+4,"C",COLUMN('Transect Measurement'!$O$4)),FALSE)))</f>
        <v/>
      </c>
      <c r="Q31" s="51" t="str">
        <f t="shared" si="3"/>
        <v/>
      </c>
      <c r="R31" s="52" t="str">
        <f>IF(I31="","", MAX(0,J31-WaterSurfaceatStage))</f>
        <v/>
      </c>
      <c r="S31" s="53" t="str">
        <f>IF(I31="","",IF(AND(OR(R30=0,R30=$R$4),R31=0,OR(R32="",R32=0)),"",IF(AND(OR(R30=0,R30=$R$4),R31&gt;0),"To Wet",IF(AND(R31&gt;0,OR(R32="",R32=0)),"To Dry",""))))</f>
        <v/>
      </c>
      <c r="T31" s="52" t="str">
        <f>IF('Transect Measurement'!$S31="","",IF(AND(S31="To Wet",S30=$S$4),I31,IF(S31="To Wet",FORECAST(Q31,I30:I31,J30:J31),IF(AND(S31="To Dry",I31=MAX($I$5:$I$64)),I31,IF(S31="To Dry",FORECAST(Q31,I31:I32,J31:J32),"")))))</f>
        <v/>
      </c>
      <c r="U31" s="52" t="str">
        <f>IF(AND(T31="",I31=""),"",IF(T31&lt;&gt;"",T31,IF(OR(I31&lt;MIN('Transect Measurement'!$T$5:$T$64),I31&gt;MAX('Transect Measurement'!$T$5:$T$64)),"",I31)))</f>
        <v/>
      </c>
      <c r="V31" s="52" t="str">
        <f t="shared" si="1"/>
        <v/>
      </c>
      <c r="W31" s="54" t="str">
        <f t="shared" si="2"/>
        <v/>
      </c>
    </row>
    <row r="32" spans="2:23" s="10" customFormat="1" ht="15.6" customHeight="1" thickTop="1" thickBot="1" x14ac:dyDescent="0.3">
      <c r="B32" s="109"/>
      <c r="C32" s="109"/>
      <c r="G32" s="11">
        <v>28</v>
      </c>
      <c r="H32" s="100"/>
      <c r="I32" s="101"/>
      <c r="J32" s="95"/>
      <c r="K32" s="95"/>
      <c r="L32" s="96"/>
      <c r="M32" s="13"/>
      <c r="N32" s="43">
        <f>COUNTIF($H$5:H32,"REW") + COUNTIF($H$5:H32,"LEW")</f>
        <v>0</v>
      </c>
      <c r="O32" s="44" t="str">
        <f t="shared" si="0"/>
        <v/>
      </c>
      <c r="P32" s="45" t="str">
        <f ca="1">IF(I32="","",AVERAGE(INDIRECT(CONCATENATE("R",MATCH(1,'Transect Measurement'!$N$5:$N$64,0)+4,"C",COLUMN('Transect Measurement'!$O$4),":R",MATCH(2,'Transect Measurement'!$N$5:$N$64,0)+4,"C",COLUMN('Transect Measurement'!$O$4)),FALSE)))</f>
        <v/>
      </c>
      <c r="Q32" s="46" t="str">
        <f t="shared" si="3"/>
        <v/>
      </c>
      <c r="R32" s="46" t="str">
        <f>IF(I32="","", MAX(0,J32-WaterSurfaceatStage))</f>
        <v/>
      </c>
      <c r="S32" s="47" t="str">
        <f>IF(I32="","",IF(AND(OR(R31=0,R31=$R$4),R32=0,OR(R33="",R33=0)),"",IF(AND(OR(R31=0,R31=$R$4),R32&gt;0),"To Wet",IF(AND(R32&gt;0,OR(R33="",R33=0)),"To Dry",""))))</f>
        <v/>
      </c>
      <c r="T32" s="46" t="str">
        <f>IF('Transect Measurement'!$S32="","",IF(AND(S32="To Wet",S31=$S$4),I32,IF(S32="To Wet",FORECAST(Q32,I31:I32,J31:J32),IF(AND(S32="To Dry",I32=MAX($I$5:$I$64)),I32,IF(S32="To Dry",FORECAST(Q32,I32:I33,J32:J33),"")))))</f>
        <v/>
      </c>
      <c r="U32" s="46" t="str">
        <f>IF(AND(T32="",I32=""),"",IF(T32&lt;&gt;"",T32,IF(OR(I32&lt;MIN('Transect Measurement'!$T$5:$T$64),I32&gt;MAX('Transect Measurement'!$T$5:$T$64)),"",I32)))</f>
        <v/>
      </c>
      <c r="V32" s="46" t="str">
        <f t="shared" si="1"/>
        <v/>
      </c>
      <c r="W32" s="48" t="str">
        <f t="shared" si="2"/>
        <v/>
      </c>
    </row>
    <row r="33" spans="2:23" s="10" customFormat="1" ht="15.6" customHeight="1" thickBot="1" x14ac:dyDescent="0.35">
      <c r="B33" s="90"/>
      <c r="C33" s="90"/>
      <c r="D33" s="71" t="s">
        <v>51</v>
      </c>
      <c r="E33" s="81">
        <f>COUNTA(I$5:$I$64)</f>
        <v>0</v>
      </c>
      <c r="G33" s="11">
        <v>29</v>
      </c>
      <c r="H33" s="97"/>
      <c r="I33" s="102"/>
      <c r="J33" s="104"/>
      <c r="K33" s="98"/>
      <c r="L33" s="99"/>
      <c r="M33" s="12"/>
      <c r="N33" s="49">
        <f>COUNTIF($H$5:H33,"REW") + COUNTIF($H$5:H33,"LEW")</f>
        <v>0</v>
      </c>
      <c r="O33" s="50" t="str">
        <f t="shared" si="0"/>
        <v/>
      </c>
      <c r="P33" s="51" t="str">
        <f ca="1">IF(I33="","",AVERAGE(INDIRECT(CONCATENATE("R",MATCH(1,'Transect Measurement'!$N$5:$N$64,0)+4,"C",COLUMN('Transect Measurement'!$O$4),":R",MATCH(2,'Transect Measurement'!$N$5:$N$64,0)+4,"C",COLUMN('Transect Measurement'!$O$4)),FALSE)))</f>
        <v/>
      </c>
      <c r="Q33" s="51" t="str">
        <f t="shared" si="3"/>
        <v/>
      </c>
      <c r="R33" s="52" t="str">
        <f>IF(I33="","", MAX(0,J33-WaterSurfaceatStage))</f>
        <v/>
      </c>
      <c r="S33" s="53" t="str">
        <f>IF(I33="","",IF(AND(OR(R32=0,R32=$R$4),R33=0,OR(R34="",R34=0)),"",IF(AND(OR(R32=0,R32=$R$4),R33&gt;0),"To Wet",IF(AND(R33&gt;0,OR(R34="",R34=0)),"To Dry",""))))</f>
        <v/>
      </c>
      <c r="T33" s="52" t="str">
        <f>IF('Transect Measurement'!$S33="","",IF(AND(S33="To Wet",S32=$S$4),I33,IF(S33="To Wet",FORECAST(Q33,I32:I33,J32:J33),IF(AND(S33="To Dry",I33=MAX($I$5:$I$64)),I33,IF(S33="To Dry",FORECAST(Q33,I33:I34,J33:J34),"")))))</f>
        <v/>
      </c>
      <c r="U33" s="52" t="str">
        <f>IF(AND(T33="",I33=""),"",IF(T33&lt;&gt;"",T33,IF(OR(I33&lt;MIN('Transect Measurement'!$T$5:$T$64),I33&gt;MAX('Transect Measurement'!$T$5:$T$64)),"",I33)))</f>
        <v/>
      </c>
      <c r="V33" s="52" t="str">
        <f t="shared" si="1"/>
        <v/>
      </c>
      <c r="W33" s="54" t="str">
        <f t="shared" si="2"/>
        <v/>
      </c>
    </row>
    <row r="34" spans="2:23" s="10" customFormat="1" ht="16.5" thickTop="1" x14ac:dyDescent="0.25">
      <c r="B34" s="113" t="s">
        <v>79</v>
      </c>
      <c r="C34" s="113"/>
      <c r="G34" s="11">
        <v>30</v>
      </c>
      <c r="H34" s="100"/>
      <c r="I34" s="101"/>
      <c r="J34" s="95"/>
      <c r="K34" s="95"/>
      <c r="L34" s="96"/>
      <c r="M34" s="13"/>
      <c r="N34" s="43">
        <f>COUNTIF($H$5:H34,"REW") + COUNTIF($H$5:H34,"LEW")</f>
        <v>0</v>
      </c>
      <c r="O34" s="44" t="str">
        <f t="shared" si="0"/>
        <v/>
      </c>
      <c r="P34" s="45" t="str">
        <f ca="1">IF(I34="","",AVERAGE(INDIRECT(CONCATENATE("R",MATCH(1,'Transect Measurement'!$N$5:$N$64,0)+4,"C",COLUMN('Transect Measurement'!$O$4),":R",MATCH(2,'Transect Measurement'!$N$5:$N$64,0)+4,"C",COLUMN('Transect Measurement'!$O$4)),FALSE)))</f>
        <v/>
      </c>
      <c r="Q34" s="46" t="str">
        <f t="shared" si="3"/>
        <v/>
      </c>
      <c r="R34" s="46" t="str">
        <f>IF(I34="","", MAX(0,J34-WaterSurfaceatStage))</f>
        <v/>
      </c>
      <c r="S34" s="47" t="str">
        <f>IF(I34="","",IF(AND(OR(R33=0,R33=$R$4),R34=0,OR(R35="",R35=0)),"",IF(AND(OR(R33=0,R33=$R$4),R34&gt;0),"To Wet",IF(AND(R34&gt;0,OR(R35="",R35=0)),"To Dry",""))))</f>
        <v/>
      </c>
      <c r="T34" s="46" t="str">
        <f>IF('Transect Measurement'!$S34="","",IF(AND(S34="To Wet",S33=$S$4),I34,IF(S34="To Wet",FORECAST(Q34,I33:I34,J33:J34),IF(AND(S34="To Dry",I34=MAX($I$5:$I$64)),I34,IF(S34="To Dry",FORECAST(Q34,I34:I35,J34:J35),"")))))</f>
        <v/>
      </c>
      <c r="U34" s="46" t="str">
        <f>IF(AND(T34="",I34=""),"",IF(T34&lt;&gt;"",T34,IF(OR(I34&lt;MIN('Transect Measurement'!$T$5:$T$64),I34&gt;MAX('Transect Measurement'!$T$5:$T$64)),"",I34)))</f>
        <v/>
      </c>
      <c r="V34" s="46" t="str">
        <f t="shared" si="1"/>
        <v/>
      </c>
      <c r="W34" s="48" t="str">
        <f t="shared" si="2"/>
        <v/>
      </c>
    </row>
    <row r="35" spans="2:23" s="10" customFormat="1" ht="16.5" thickBot="1" x14ac:dyDescent="0.3">
      <c r="B35" s="113"/>
      <c r="C35" s="113"/>
      <c r="G35" s="11">
        <v>31</v>
      </c>
      <c r="H35" s="97"/>
      <c r="I35" s="103"/>
      <c r="J35" s="98"/>
      <c r="K35" s="98"/>
      <c r="L35" s="99"/>
      <c r="M35" s="12"/>
      <c r="N35" s="49">
        <f>COUNTIF($H$5:H35,"REW") + COUNTIF($H$5:H35,"LEW")</f>
        <v>0</v>
      </c>
      <c r="O35" s="50" t="str">
        <f t="shared" si="0"/>
        <v/>
      </c>
      <c r="P35" s="51" t="str">
        <f ca="1">IF(I35="","",AVERAGE(INDIRECT(CONCATENATE("R",MATCH(1,'Transect Measurement'!$N$5:$N$64,0)+4,"C",COLUMN('Transect Measurement'!$O$4),":R",MATCH(2,'Transect Measurement'!$N$5:$N$64,0)+4,"C",COLUMN('Transect Measurement'!$O$4)),FALSE)))</f>
        <v/>
      </c>
      <c r="Q35" s="51" t="str">
        <f t="shared" si="3"/>
        <v/>
      </c>
      <c r="R35" s="52" t="str">
        <f>IF(I35="","", MAX(0,J35-WaterSurfaceatStage))</f>
        <v/>
      </c>
      <c r="S35" s="53" t="str">
        <f>IF(I35="","",IF(AND(OR(R34=0,R34=$R$4),R35=0,OR(R36="",R36=0)),"",IF(AND(OR(R34=0,R34=$R$4),R35&gt;0),"To Wet",IF(AND(R35&gt;0,OR(R36="",R36=0)),"To Dry",""))))</f>
        <v/>
      </c>
      <c r="T35" s="52" t="str">
        <f>IF('Transect Measurement'!$S35="","",IF(AND(S35="To Wet",S34=$S$4),I35,IF(S35="To Wet",FORECAST(Q35,I34:I35,J34:J35),IF(AND(S35="To Dry",I35=MAX($I$5:$I$64)),I35,IF(S35="To Dry",FORECAST(Q35,I35:I36,J35:J36),"")))))</f>
        <v/>
      </c>
      <c r="U35" s="52" t="str">
        <f>IF(AND(T35="",I35=""),"",IF(T35&lt;&gt;"",T35,IF(OR(I35&lt;MIN('Transect Measurement'!$T$5:$T$64),I35&gt;MAX('Transect Measurement'!$T$5:$T$64)),"",I35)))</f>
        <v/>
      </c>
      <c r="V35" s="52" t="str">
        <f t="shared" si="1"/>
        <v/>
      </c>
      <c r="W35" s="54" t="str">
        <f t="shared" si="2"/>
        <v/>
      </c>
    </row>
    <row r="36" spans="2:23" s="10" customFormat="1" ht="16.5" thickTop="1" x14ac:dyDescent="0.25">
      <c r="B36" s="113"/>
      <c r="C36" s="113"/>
      <c r="G36" s="11">
        <v>32</v>
      </c>
      <c r="H36" s="100"/>
      <c r="I36" s="101"/>
      <c r="J36" s="95"/>
      <c r="K36" s="95"/>
      <c r="L36" s="96"/>
      <c r="M36" s="13"/>
      <c r="N36" s="43">
        <f>COUNTIF($H$5:H36,"REW") + COUNTIF($H$5:H36,"LEW")</f>
        <v>0</v>
      </c>
      <c r="O36" s="44" t="str">
        <f t="shared" si="0"/>
        <v/>
      </c>
      <c r="P36" s="45" t="str">
        <f ca="1">IF(I36="","",AVERAGE(INDIRECT(CONCATENATE("R",MATCH(1,'Transect Measurement'!$N$5:$N$64,0)+4,"C",COLUMN('Transect Measurement'!$O$4),":R",MATCH(2,'Transect Measurement'!$N$5:$N$64,0)+4,"C",COLUMN('Transect Measurement'!$O$4)),FALSE)))</f>
        <v/>
      </c>
      <c r="Q36" s="46" t="str">
        <f t="shared" si="3"/>
        <v/>
      </c>
      <c r="R36" s="46" t="str">
        <f>IF(I36="","", MAX(0,J36-WaterSurfaceatStage))</f>
        <v/>
      </c>
      <c r="S36" s="47" t="str">
        <f>IF(I36="","",IF(AND(OR(R35=0,R35=$R$4),R36=0,OR(R37="",R37=0)),"",IF(AND(OR(R35=0,R35=$R$4),R36&gt;0),"To Wet",IF(AND(R36&gt;0,OR(R37="",R37=0)),"To Dry",""))))</f>
        <v/>
      </c>
      <c r="T36" s="46" t="str">
        <f>IF('Transect Measurement'!$S36="","",IF(AND(S36="To Wet",S35=$S$4),I36,IF(S36="To Wet",FORECAST(Q36,I35:I36,J35:J36),IF(AND(S36="To Dry",I36=MAX($I$5:$I$64)),I36,IF(S36="To Dry",FORECAST(Q36,I36:I37,J36:J37),"")))))</f>
        <v/>
      </c>
      <c r="U36" s="46" t="str">
        <f>IF(AND(T36="",I36=""),"",IF(T36&lt;&gt;"",T36,IF(OR(I36&lt;MIN('Transect Measurement'!$T$5:$T$64),I36&gt;MAX('Transect Measurement'!$T$5:$T$64)),"",I36)))</f>
        <v/>
      </c>
      <c r="V36" s="46" t="str">
        <f t="shared" si="1"/>
        <v/>
      </c>
      <c r="W36" s="48" t="str">
        <f t="shared" si="2"/>
        <v/>
      </c>
    </row>
    <row r="37" spans="2:23" s="10" customFormat="1" ht="16.5" thickBot="1" x14ac:dyDescent="0.3">
      <c r="B37" s="113"/>
      <c r="C37" s="113"/>
      <c r="G37" s="11">
        <v>33</v>
      </c>
      <c r="H37" s="97"/>
      <c r="I37" s="98"/>
      <c r="J37" s="98"/>
      <c r="K37" s="98"/>
      <c r="L37" s="99"/>
      <c r="M37" s="12"/>
      <c r="N37" s="49">
        <f>COUNTIF($H$5:H37,"REW") + COUNTIF($H$5:H37,"LEW")</f>
        <v>0</v>
      </c>
      <c r="O37" s="50" t="str">
        <f t="shared" ref="O37:O64" si="4">IF(I37="","",J37-K37)</f>
        <v/>
      </c>
      <c r="P37" s="51" t="str">
        <f ca="1">IF(I37="","",AVERAGE(INDIRECT(CONCATENATE("R",MATCH(1,'Transect Measurement'!$N$5:$N$64,0)+4,"C",COLUMN('Transect Measurement'!$O$4),":R",MATCH(2,'Transect Measurement'!$N$5:$N$64,0)+4,"C",COLUMN('Transect Measurement'!$O$4)),FALSE)))</f>
        <v/>
      </c>
      <c r="Q37" s="51" t="str">
        <f t="shared" ref="Q37:Q64" si="5">IF(I37="","",AverageWaterSurfaceAtMeasurement - (StageHeightForEstimate-StaffHeightAtMeasurement))</f>
        <v/>
      </c>
      <c r="R37" s="52" t="str">
        <f>IF(I37="","", MAX(0,J37-WaterSurfaceatStage))</f>
        <v/>
      </c>
      <c r="S37" s="53" t="str">
        <f>IF(I37="","",IF(AND(OR(R36=0,R36=$R$4),R37=0,OR(R38="",R38=0)),"",IF(AND(OR(R36=0,R36=$R$4),R37&gt;0),"To Wet",IF(AND(R37&gt;0,OR(R38="",R38=0)),"To Dry",""))))</f>
        <v/>
      </c>
      <c r="T37" s="52" t="str">
        <f>IF('Transect Measurement'!$S37="","",IF(AND(S37="To Wet",S36=$S$4),I37,IF(S37="To Wet",FORECAST(Q37,I36:I37,J36:J37),IF(AND(S37="To Dry",I37=MAX($I$5:$I$64)),I37,IF(S37="To Dry",FORECAST(Q37,I37:I38,J37:J38),"")))))</f>
        <v/>
      </c>
      <c r="U37" s="52" t="str">
        <f>IF(AND(T37="",I37=""),"",IF(T37&lt;&gt;"",T37,IF(OR(I37&lt;MIN('Transect Measurement'!$T$5:$T$64),I37&gt;MAX('Transect Measurement'!$T$5:$T$64)),"",I37)))</f>
        <v/>
      </c>
      <c r="V37" s="52" t="str">
        <f t="shared" ref="V37:V64" si="6">IF(U37="","",IF(R37=0,0,IF(S37="To Wet",(U38-U37)/2,IF(S37="To Dry",(U37-U36)/2,((U37-U36)/2+(U38-U37)/2)))))</f>
        <v/>
      </c>
      <c r="W37" s="54" t="str">
        <f t="shared" ref="W37:W64" si="7">IF(V37="","",V37*R37)</f>
        <v/>
      </c>
    </row>
    <row r="38" spans="2:23" s="10" customFormat="1" ht="16.5" thickTop="1" x14ac:dyDescent="0.25">
      <c r="B38" s="113"/>
      <c r="C38" s="113"/>
      <c r="G38" s="11">
        <v>34</v>
      </c>
      <c r="H38" s="100"/>
      <c r="I38" s="95"/>
      <c r="J38" s="95"/>
      <c r="K38" s="95"/>
      <c r="L38" s="96"/>
      <c r="M38" s="13"/>
      <c r="N38" s="43">
        <f>COUNTIF($H$5:H38,"REW") + COUNTIF($H$5:H38,"LEW")</f>
        <v>0</v>
      </c>
      <c r="O38" s="44" t="str">
        <f t="shared" si="4"/>
        <v/>
      </c>
      <c r="P38" s="45" t="str">
        <f ca="1">IF(I38="","",AVERAGE(INDIRECT(CONCATENATE("R",MATCH(1,'Transect Measurement'!$N$5:$N$64,0)+4,"C",COLUMN('Transect Measurement'!$O$4),":R",MATCH(2,'Transect Measurement'!$N$5:$N$64,0)+4,"C",COLUMN('Transect Measurement'!$O$4)),FALSE)))</f>
        <v/>
      </c>
      <c r="Q38" s="46" t="str">
        <f t="shared" si="5"/>
        <v/>
      </c>
      <c r="R38" s="46" t="str">
        <f>IF(I38="","", MAX(0,J38-WaterSurfaceatStage))</f>
        <v/>
      </c>
      <c r="S38" s="47" t="str">
        <f>IF(I38="","",IF(AND(OR(R37=0,R37=$R$4),R38=0,OR(R39="",R39=0)),"",IF(AND(OR(R37=0,R37=$R$4),R38&gt;0),"To Wet",IF(AND(R38&gt;0,OR(R39="",R39=0)),"To Dry",""))))</f>
        <v/>
      </c>
      <c r="T38" s="46" t="str">
        <f>IF('Transect Measurement'!$S38="","",IF(AND(S38="To Wet",S37=$S$4),I38,IF(S38="To Wet",FORECAST(Q38,I37:I38,J37:J38),IF(AND(S38="To Dry",I38=MAX($I$5:$I$64)),I38,IF(S38="To Dry",FORECAST(Q38,I38:I39,J38:J39),"")))))</f>
        <v/>
      </c>
      <c r="U38" s="46" t="str">
        <f>IF(AND(T38="",I38=""),"",IF(T38&lt;&gt;"",T38,IF(OR(I38&lt;MIN('Transect Measurement'!$T$5:$T$64),I38&gt;MAX('Transect Measurement'!$T$5:$T$64)),"",I38)))</f>
        <v/>
      </c>
      <c r="V38" s="46" t="str">
        <f t="shared" si="6"/>
        <v/>
      </c>
      <c r="W38" s="48" t="str">
        <f t="shared" si="7"/>
        <v/>
      </c>
    </row>
    <row r="39" spans="2:23" s="10" customFormat="1" ht="16.5" thickBot="1" x14ac:dyDescent="0.3">
      <c r="B39" s="113"/>
      <c r="C39" s="113"/>
      <c r="G39" s="11">
        <v>35</v>
      </c>
      <c r="H39" s="97"/>
      <c r="I39" s="98"/>
      <c r="J39" s="98"/>
      <c r="K39" s="98"/>
      <c r="L39" s="99"/>
      <c r="M39" s="12"/>
      <c r="N39" s="49">
        <f>COUNTIF($H$5:H39,"REW") + COUNTIF($H$5:H39,"LEW")</f>
        <v>0</v>
      </c>
      <c r="O39" s="50" t="str">
        <f t="shared" si="4"/>
        <v/>
      </c>
      <c r="P39" s="51" t="str">
        <f ca="1">IF(I39="","",AVERAGE(INDIRECT(CONCATENATE("R",MATCH(1,'Transect Measurement'!$N$5:$N$64,0)+4,"C",COLUMN('Transect Measurement'!$O$4),":R",MATCH(2,'Transect Measurement'!$N$5:$N$64,0)+4,"C",COLUMN('Transect Measurement'!$O$4)),FALSE)))</f>
        <v/>
      </c>
      <c r="Q39" s="51" t="str">
        <f t="shared" si="5"/>
        <v/>
      </c>
      <c r="R39" s="52" t="str">
        <f>IF(I39="","", MAX(0,J39-WaterSurfaceatStage))</f>
        <v/>
      </c>
      <c r="S39" s="53" t="str">
        <f>IF(I39="","",IF(AND(OR(R38=0,R38=$R$4),R39=0,OR(R40="",R40=0)),"",IF(AND(OR(R38=0,R38=$R$4),R39&gt;0),"To Wet",IF(AND(R39&gt;0,OR(R40="",R40=0)),"To Dry",""))))</f>
        <v/>
      </c>
      <c r="T39" s="52" t="str">
        <f>IF('Transect Measurement'!$S39="","",IF(AND(S39="To Wet",S38=$S$4),I39,IF(S39="To Wet",FORECAST(Q39,I38:I39,J38:J39),IF(AND(S39="To Dry",I39=MAX($I$5:$I$64)),I39,IF(S39="To Dry",FORECAST(Q39,I39:I40,J39:J40),"")))))</f>
        <v/>
      </c>
      <c r="U39" s="52" t="str">
        <f>IF(AND(T39="",I39=""),"",IF(T39&lt;&gt;"",T39,IF(OR(I39&lt;MIN('Transect Measurement'!$T$5:$T$64),I39&gt;MAX('Transect Measurement'!$T$5:$T$64)),"",I39)))</f>
        <v/>
      </c>
      <c r="V39" s="52" t="str">
        <f t="shared" si="6"/>
        <v/>
      </c>
      <c r="W39" s="54" t="str">
        <f t="shared" si="7"/>
        <v/>
      </c>
    </row>
    <row r="40" spans="2:23" s="10" customFormat="1" ht="16.5" thickTop="1" x14ac:dyDescent="0.25">
      <c r="B40" s="113"/>
      <c r="C40" s="113"/>
      <c r="G40" s="11">
        <v>36</v>
      </c>
      <c r="H40" s="100"/>
      <c r="I40" s="95"/>
      <c r="J40" s="95"/>
      <c r="K40" s="95"/>
      <c r="L40" s="96"/>
      <c r="M40" s="13"/>
      <c r="N40" s="43">
        <f>COUNTIF($H$5:H40,"REW") + COUNTIF($H$5:H40,"LEW")</f>
        <v>0</v>
      </c>
      <c r="O40" s="44" t="str">
        <f t="shared" si="4"/>
        <v/>
      </c>
      <c r="P40" s="45" t="str">
        <f ca="1">IF(I40="","",AVERAGE(INDIRECT(CONCATENATE("R",MATCH(1,'Transect Measurement'!$N$5:$N$64,0)+4,"C",COLUMN('Transect Measurement'!$O$4),":R",MATCH(2,'Transect Measurement'!$N$5:$N$64,0)+4,"C",COLUMN('Transect Measurement'!$O$4)),FALSE)))</f>
        <v/>
      </c>
      <c r="Q40" s="46" t="str">
        <f t="shared" si="5"/>
        <v/>
      </c>
      <c r="R40" s="46" t="str">
        <f>IF(I40="","", MAX(0,J40-WaterSurfaceatStage))</f>
        <v/>
      </c>
      <c r="S40" s="47" t="str">
        <f>IF(I40="","",IF(AND(OR(R39=0,R39=$R$4),R40=0,OR(R41="",R41=0)),"",IF(AND(OR(R39=0,R39=$R$4),R40&gt;0),"To Wet",IF(AND(R40&gt;0,OR(R41="",R41=0)),"To Dry",""))))</f>
        <v/>
      </c>
      <c r="T40" s="46" t="str">
        <f>IF('Transect Measurement'!$S40="","",IF(AND(S40="To Wet",S39=$S$4),I40,IF(S40="To Wet",FORECAST(Q40,I39:I40,J39:J40),IF(AND(S40="To Dry",I40=MAX($I$5:$I$64)),I40,IF(S40="To Dry",FORECAST(Q40,I40:I41,J40:J41),"")))))</f>
        <v/>
      </c>
      <c r="U40" s="46" t="str">
        <f>IF(AND(T40="",I40=""),"",IF(T40&lt;&gt;"",T40,IF(OR(I40&lt;MIN('Transect Measurement'!$T$5:$T$64),I40&gt;MAX('Transect Measurement'!$T$5:$T$64)),"",I40)))</f>
        <v/>
      </c>
      <c r="V40" s="46" t="str">
        <f t="shared" si="6"/>
        <v/>
      </c>
      <c r="W40" s="48" t="str">
        <f t="shared" si="7"/>
        <v/>
      </c>
    </row>
    <row r="41" spans="2:23" s="10" customFormat="1" ht="16.5" thickBot="1" x14ac:dyDescent="0.3">
      <c r="B41" s="113"/>
      <c r="C41" s="113"/>
      <c r="G41" s="11">
        <v>37</v>
      </c>
      <c r="H41" s="97"/>
      <c r="I41" s="98"/>
      <c r="J41" s="98"/>
      <c r="K41" s="98"/>
      <c r="L41" s="99"/>
      <c r="M41" s="12"/>
      <c r="N41" s="49">
        <f>COUNTIF($H$5:H41,"REW") + COUNTIF($H$5:H41,"LEW")</f>
        <v>0</v>
      </c>
      <c r="O41" s="50" t="str">
        <f t="shared" si="4"/>
        <v/>
      </c>
      <c r="P41" s="51" t="str">
        <f ca="1">IF(I41="","",AVERAGE(INDIRECT(CONCATENATE("R",MATCH(1,'Transect Measurement'!$N$5:$N$64,0)+4,"C",COLUMN('Transect Measurement'!$O$4),":R",MATCH(2,'Transect Measurement'!$N$5:$N$64,0)+4,"C",COLUMN('Transect Measurement'!$O$4)),FALSE)))</f>
        <v/>
      </c>
      <c r="Q41" s="51" t="str">
        <f t="shared" si="5"/>
        <v/>
      </c>
      <c r="R41" s="52" t="str">
        <f>IF(I41="","", MAX(0,J41-WaterSurfaceatStage))</f>
        <v/>
      </c>
      <c r="S41" s="53" t="str">
        <f>IF(I41="","",IF(AND(OR(R40=0,R40=$R$4),R41=0,OR(R42="",R42=0)),"",IF(AND(OR(R40=0,R40=$R$4),R41&gt;0),"To Wet",IF(AND(R41&gt;0,OR(R42="",R42=0)),"To Dry",""))))</f>
        <v/>
      </c>
      <c r="T41" s="52" t="str">
        <f>IF('Transect Measurement'!$S41="","",IF(AND(S41="To Wet",S40=$S$4),I41,IF(S41="To Wet",FORECAST(Q41,I40:I41,J40:J41),IF(AND(S41="To Dry",I41=MAX($I$5:$I$64)),I41,IF(S41="To Dry",FORECAST(Q41,I41:I42,J41:J42),"")))))</f>
        <v/>
      </c>
      <c r="U41" s="52" t="str">
        <f>IF(AND(T41="",I41=""),"",IF(T41&lt;&gt;"",T41,IF(OR(I41&lt;MIN('Transect Measurement'!$T$5:$T$64),I41&gt;MAX('Transect Measurement'!$T$5:$T$64)),"",I41)))</f>
        <v/>
      </c>
      <c r="V41" s="52" t="str">
        <f t="shared" si="6"/>
        <v/>
      </c>
      <c r="W41" s="54" t="str">
        <f t="shared" si="7"/>
        <v/>
      </c>
    </row>
    <row r="42" spans="2:23" s="10" customFormat="1" ht="16.5" thickTop="1" x14ac:dyDescent="0.25">
      <c r="B42" s="113"/>
      <c r="C42" s="113"/>
      <c r="G42" s="11">
        <v>38</v>
      </c>
      <c r="H42" s="100"/>
      <c r="I42" s="95"/>
      <c r="J42" s="95"/>
      <c r="K42" s="95"/>
      <c r="L42" s="96"/>
      <c r="M42" s="13"/>
      <c r="N42" s="43">
        <f>COUNTIF($H$5:H42,"REW") + COUNTIF($H$5:H42,"LEW")</f>
        <v>0</v>
      </c>
      <c r="O42" s="44" t="str">
        <f t="shared" si="4"/>
        <v/>
      </c>
      <c r="P42" s="45" t="str">
        <f ca="1">IF(I42="","",AVERAGE(INDIRECT(CONCATENATE("R",MATCH(1,'Transect Measurement'!$N$5:$N$64,0)+4,"C",COLUMN('Transect Measurement'!$O$4),":R",MATCH(2,'Transect Measurement'!$N$5:$N$64,0)+4,"C",COLUMN('Transect Measurement'!$O$4)),FALSE)))</f>
        <v/>
      </c>
      <c r="Q42" s="46" t="str">
        <f t="shared" si="5"/>
        <v/>
      </c>
      <c r="R42" s="46" t="str">
        <f>IF(I42="","", MAX(0,J42-WaterSurfaceatStage))</f>
        <v/>
      </c>
      <c r="S42" s="47" t="str">
        <f>IF(I42="","",IF(AND(OR(R41=0,R41=$R$4),R42=0,OR(R43="",R43=0)),"",IF(AND(OR(R41=0,R41=$R$4),R42&gt;0),"To Wet",IF(AND(R42&gt;0,OR(R43="",R43=0)),"To Dry",""))))</f>
        <v/>
      </c>
      <c r="T42" s="46" t="str">
        <f>IF('Transect Measurement'!$S42="","",IF(AND(S42="To Wet",S41=$S$4),I42,IF(S42="To Wet",FORECAST(Q42,I41:I42,J41:J42),IF(AND(S42="To Dry",I42=MAX($I$5:$I$64)),I42,IF(S42="To Dry",FORECAST(Q42,I42:I43,J42:J43),"")))))</f>
        <v/>
      </c>
      <c r="U42" s="46" t="str">
        <f>IF(AND(T42="",I42=""),"",IF(T42&lt;&gt;"",T42,IF(OR(I42&lt;MIN('Transect Measurement'!$T$5:$T$64),I42&gt;MAX('Transect Measurement'!$T$5:$T$64)),"",I42)))</f>
        <v/>
      </c>
      <c r="V42" s="46" t="str">
        <f t="shared" si="6"/>
        <v/>
      </c>
      <c r="W42" s="48" t="str">
        <f t="shared" si="7"/>
        <v/>
      </c>
    </row>
    <row r="43" spans="2:23" s="10" customFormat="1" ht="16.5" thickBot="1" x14ac:dyDescent="0.3">
      <c r="B43" s="113"/>
      <c r="C43" s="113"/>
      <c r="G43" s="11">
        <v>39</v>
      </c>
      <c r="H43" s="105"/>
      <c r="I43" s="98"/>
      <c r="J43" s="98"/>
      <c r="K43" s="98"/>
      <c r="L43" s="99"/>
      <c r="M43" s="12"/>
      <c r="N43" s="49">
        <f>COUNTIF($H$5:H43,"REW") + COUNTIF($H$5:H43,"LEW")</f>
        <v>0</v>
      </c>
      <c r="O43" s="50" t="str">
        <f t="shared" si="4"/>
        <v/>
      </c>
      <c r="P43" s="51" t="str">
        <f ca="1">IF(I43="","",AVERAGE(INDIRECT(CONCATENATE("R",MATCH(1,'Transect Measurement'!$N$5:$N$64,0)+4,"C",COLUMN('Transect Measurement'!$O$4),":R",MATCH(2,'Transect Measurement'!$N$5:$N$64,0)+4,"C",COLUMN('Transect Measurement'!$O$4)),FALSE)))</f>
        <v/>
      </c>
      <c r="Q43" s="51" t="str">
        <f t="shared" si="5"/>
        <v/>
      </c>
      <c r="R43" s="52" t="str">
        <f>IF(I43="","", MAX(0,J43-WaterSurfaceatStage))</f>
        <v/>
      </c>
      <c r="S43" s="53" t="str">
        <f>IF(I43="","",IF(AND(OR(R42=0,R42=$R$4),R43=0,OR(R44="",R44=0)),"",IF(AND(OR(R42=0,R42=$R$4),R43&gt;0),"To Wet",IF(AND(R43&gt;0,OR(R44="",R44=0)),"To Dry",""))))</f>
        <v/>
      </c>
      <c r="T43" s="52" t="str">
        <f>IF('Transect Measurement'!$S43="","",IF(AND(S43="To Wet",S42=$S$4),I43,IF(S43="To Wet",FORECAST(Q43,I42:I43,J42:J43),IF(AND(S43="To Dry",I43=MAX($I$5:$I$64)),I43,IF(S43="To Dry",FORECAST(Q43,I43:I44,J43:J44),"")))))</f>
        <v/>
      </c>
      <c r="U43" s="52" t="str">
        <f>IF(AND(T43="",I43=""),"",IF(T43&lt;&gt;"",T43,IF(OR(I43&lt;MIN('Transect Measurement'!$T$5:$T$64),I43&gt;MAX('Transect Measurement'!$T$5:$T$64)),"",I43)))</f>
        <v/>
      </c>
      <c r="V43" s="52" t="str">
        <f t="shared" si="6"/>
        <v/>
      </c>
      <c r="W43" s="54" t="str">
        <f t="shared" si="7"/>
        <v/>
      </c>
    </row>
    <row r="44" spans="2:23" s="10" customFormat="1" ht="16.5" thickTop="1" x14ac:dyDescent="0.25">
      <c r="B44" s="90"/>
      <c r="C44" s="90"/>
      <c r="G44" s="11">
        <v>40</v>
      </c>
      <c r="H44" s="100"/>
      <c r="I44" s="95"/>
      <c r="J44" s="95"/>
      <c r="K44" s="95"/>
      <c r="L44" s="96"/>
      <c r="M44" s="13"/>
      <c r="N44" s="43">
        <f>COUNTIF($H$5:H44,"REW") + COUNTIF($H$5:H44,"LEW")</f>
        <v>0</v>
      </c>
      <c r="O44" s="44" t="str">
        <f t="shared" si="4"/>
        <v/>
      </c>
      <c r="P44" s="45" t="str">
        <f ca="1">IF(I44="","",AVERAGE(INDIRECT(CONCATENATE("R",MATCH(1,'Transect Measurement'!$N$5:$N$64,0)+4,"C",COLUMN('Transect Measurement'!$O$4),":R",MATCH(2,'Transect Measurement'!$N$5:$N$64,0)+4,"C",COLUMN('Transect Measurement'!$O$4)),FALSE)))</f>
        <v/>
      </c>
      <c r="Q44" s="46" t="str">
        <f t="shared" si="5"/>
        <v/>
      </c>
      <c r="R44" s="46" t="str">
        <f>IF(I44="","", MAX(0,J44-WaterSurfaceatStage))</f>
        <v/>
      </c>
      <c r="S44" s="47" t="str">
        <f>IF(I44="","",IF(AND(OR(R43=0,R43=$R$4),R44=0,OR(R45="",R45=0)),"",IF(AND(OR(R43=0,R43=$R$4),R44&gt;0),"To Wet",IF(AND(R44&gt;0,OR(R45="",R45=0)),"To Dry",""))))</f>
        <v/>
      </c>
      <c r="T44" s="46" t="str">
        <f>IF('Transect Measurement'!$S44="","",IF(AND(S44="To Wet",S43=$S$4),I44,IF(S44="To Wet",FORECAST(Q44,I43:I44,J43:J44),IF(AND(S44="To Dry",I44=MAX($I$5:$I$64)),I44,IF(S44="To Dry",FORECAST(Q44,I44:I45,J44:J45),"")))))</f>
        <v/>
      </c>
      <c r="U44" s="46" t="str">
        <f>IF(AND(T44="",I44=""),"",IF(T44&lt;&gt;"",T44,IF(OR(I44&lt;MIN('Transect Measurement'!$T$5:$T$64),I44&gt;MAX('Transect Measurement'!$T$5:$T$64)),"",I44)))</f>
        <v/>
      </c>
      <c r="V44" s="46" t="str">
        <f t="shared" si="6"/>
        <v/>
      </c>
      <c r="W44" s="48" t="str">
        <f t="shared" si="7"/>
        <v/>
      </c>
    </row>
    <row r="45" spans="2:23" ht="16.5" thickBot="1" x14ac:dyDescent="0.3">
      <c r="B45" s="10"/>
      <c r="C45" s="10"/>
      <c r="D45" s="10"/>
      <c r="E45" s="10"/>
      <c r="F45" s="10"/>
      <c r="G45" s="11">
        <v>41</v>
      </c>
      <c r="H45" s="97"/>
      <c r="I45" s="98"/>
      <c r="J45" s="98"/>
      <c r="K45" s="98"/>
      <c r="L45" s="99"/>
      <c r="M45" s="6"/>
      <c r="N45" s="49">
        <f>COUNTIF($H$5:H45,"REW") + COUNTIF($H$5:H45,"LEW")</f>
        <v>0</v>
      </c>
      <c r="O45" s="50" t="str">
        <f t="shared" si="4"/>
        <v/>
      </c>
      <c r="P45" s="51" t="str">
        <f ca="1">IF(I45="","",AVERAGE(INDIRECT(CONCATENATE("R",MATCH(1,'Transect Measurement'!$N$5:$N$64,0)+4,"C",COLUMN('Transect Measurement'!$O$4),":R",MATCH(2,'Transect Measurement'!$N$5:$N$64,0)+4,"C",COLUMN('Transect Measurement'!$O$4)),FALSE)))</f>
        <v/>
      </c>
      <c r="Q45" s="56" t="str">
        <f t="shared" si="5"/>
        <v/>
      </c>
      <c r="R45" s="56" t="str">
        <f>IF(I45="","", MAX(0,J45-WaterSurfaceatStage))</f>
        <v/>
      </c>
      <c r="S45" s="57" t="str">
        <f>IF(I45="","",IF(AND(OR(R44=0,R44=$R$4),R45=0,OR(R46="",R46=0)),"",IF(AND(OR(R44=0,R44=$R$4),R45&gt;0),"To Wet",IF(AND(R45&gt;0,OR(R46="",R46=0)),"To Dry",""))))</f>
        <v/>
      </c>
      <c r="T45" s="56" t="str">
        <f>IF('Transect Measurement'!$S45="","",IF(AND(S45="To Wet",S44=$S$4),I45,IF(S45="To Wet",FORECAST(Q45,I44:I45,J44:J45),IF(AND(S45="To Dry",I45=MAX($I$5:$I$64)),I45,IF(S45="To Dry",FORECAST(Q45,I45:I46,J45:J46),"")))))</f>
        <v/>
      </c>
      <c r="U45" s="56" t="str">
        <f>IF(AND(T45="",I45=""),"",IF(T45&lt;&gt;"",T45,IF(OR(I45&lt;MIN('Transect Measurement'!$T$5:$T$64),I45&gt;MAX('Transect Measurement'!$T$5:$T$64)),"",I45)))</f>
        <v/>
      </c>
      <c r="V45" s="56" t="str">
        <f t="shared" si="6"/>
        <v/>
      </c>
      <c r="W45" s="54" t="str">
        <f t="shared" si="7"/>
        <v/>
      </c>
    </row>
    <row r="46" spans="2:23" ht="16.5" thickTop="1" x14ac:dyDescent="0.25">
      <c r="B46" s="10"/>
      <c r="C46" s="10"/>
      <c r="D46" s="10"/>
      <c r="E46" s="10"/>
      <c r="F46" s="10"/>
      <c r="G46" s="11">
        <v>42</v>
      </c>
      <c r="H46" s="100"/>
      <c r="I46" s="95"/>
      <c r="J46" s="95"/>
      <c r="K46" s="95"/>
      <c r="L46" s="96"/>
      <c r="M46" s="6"/>
      <c r="N46" s="43">
        <f>COUNTIF($H$5:H46,"REW") + COUNTIF($H$5:H46,"LEW")</f>
        <v>0</v>
      </c>
      <c r="O46" s="44" t="str">
        <f t="shared" si="4"/>
        <v/>
      </c>
      <c r="P46" s="45" t="str">
        <f ca="1">IF(I46="","",AVERAGE(INDIRECT(CONCATENATE("R",MATCH(1,'Transect Measurement'!$N$5:$N$64,0)+4,"C",COLUMN('Transect Measurement'!$O$4),":R",MATCH(2,'Transect Measurement'!$N$5:$N$64,0)+4,"C",COLUMN('Transect Measurement'!$O$4)),FALSE)))</f>
        <v/>
      </c>
      <c r="Q46" s="58" t="str">
        <f t="shared" si="5"/>
        <v/>
      </c>
      <c r="R46" s="58" t="str">
        <f>IF(I46="","", MAX(0,J46-WaterSurfaceatStage))</f>
        <v/>
      </c>
      <c r="S46" s="59" t="str">
        <f>IF(I46="","",IF(AND(OR(R45=0,R45=$R$4),R46=0,OR(R47="",R47=0)),"",IF(AND(OR(R45=0,R45=$R$4),R46&gt;0),"To Wet",IF(AND(R46&gt;0,OR(R47="",R47=0)),"To Dry",""))))</f>
        <v/>
      </c>
      <c r="T46" s="58" t="str">
        <f>IF('Transect Measurement'!$S46="","",IF(AND(S46="To Wet",S45=$S$4),I46,IF(S46="To Wet",FORECAST(Q46,I45:I46,J45:J46),IF(AND(S46="To Dry",I46=MAX($I$5:$I$64)),I46,IF(S46="To Dry",FORECAST(Q46,I46:I47,J46:J47),"")))))</f>
        <v/>
      </c>
      <c r="U46" s="58" t="str">
        <f>IF(AND(T46="",I46=""),"",IF(T46&lt;&gt;"",T46,IF(OR(I46&lt;MIN('Transect Measurement'!$T$5:$T$64),I46&gt;MAX('Transect Measurement'!$T$5:$T$64)),"",I46)))</f>
        <v/>
      </c>
      <c r="V46" s="58" t="str">
        <f t="shared" si="6"/>
        <v/>
      </c>
      <c r="W46" s="48" t="str">
        <f t="shared" si="7"/>
        <v/>
      </c>
    </row>
    <row r="47" spans="2:23" ht="16.5" thickBot="1" x14ac:dyDescent="0.3">
      <c r="D47" s="10"/>
      <c r="E47" s="10"/>
      <c r="G47" s="11">
        <v>43</v>
      </c>
      <c r="H47" s="97"/>
      <c r="I47" s="98"/>
      <c r="J47" s="98"/>
      <c r="K47" s="98"/>
      <c r="L47" s="99"/>
      <c r="M47" s="6"/>
      <c r="N47" s="49">
        <f>COUNTIF($H$5:H47,"REW") + COUNTIF($H$5:H47,"LEW")</f>
        <v>0</v>
      </c>
      <c r="O47" s="50" t="str">
        <f t="shared" si="4"/>
        <v/>
      </c>
      <c r="P47" s="51" t="str">
        <f ca="1">IF(I47="","",AVERAGE(INDIRECT(CONCATENATE("R",MATCH(1,'Transect Measurement'!$N$5:$N$64,0)+4,"C",COLUMN('Transect Measurement'!$O$4),":R",MATCH(2,'Transect Measurement'!$N$5:$N$64,0)+4,"C",COLUMN('Transect Measurement'!$O$4)),FALSE)))</f>
        <v/>
      </c>
      <c r="Q47" s="56" t="str">
        <f t="shared" si="5"/>
        <v/>
      </c>
      <c r="R47" s="56" t="str">
        <f>IF(I47="","", MAX(0,J47-WaterSurfaceatStage))</f>
        <v/>
      </c>
      <c r="S47" s="57" t="str">
        <f>IF(I47="","",IF(AND(OR(R46=0,R46=$R$4),R47=0,OR(R48="",R48=0)),"",IF(AND(OR(R46=0,R46=$R$4),R47&gt;0),"To Wet",IF(AND(R47&gt;0,OR(R48="",R48=0)),"To Dry",""))))</f>
        <v/>
      </c>
      <c r="T47" s="56" t="str">
        <f>IF('Transect Measurement'!$S47="","",IF(AND(S47="To Wet",S46=$S$4),I47,IF(S47="To Wet",FORECAST(Q47,I46:I47,J46:J47),IF(AND(S47="To Dry",I47=MAX($I$5:$I$64)),I47,IF(S47="To Dry",FORECAST(Q47,I47:I48,J47:J48),"")))))</f>
        <v/>
      </c>
      <c r="U47" s="56" t="str">
        <f>IF(AND(T47="",I47=""),"",IF(T47&lt;&gt;"",T47,IF(OR(I47&lt;MIN('Transect Measurement'!$T$5:$T$64),I47&gt;MAX('Transect Measurement'!$T$5:$T$64)),"",I47)))</f>
        <v/>
      </c>
      <c r="V47" s="56" t="str">
        <f t="shared" si="6"/>
        <v/>
      </c>
      <c r="W47" s="54" t="str">
        <f t="shared" si="7"/>
        <v/>
      </c>
    </row>
    <row r="48" spans="2:23" ht="16.5" thickTop="1" x14ac:dyDescent="0.25">
      <c r="G48" s="11">
        <v>44</v>
      </c>
      <c r="H48" s="100"/>
      <c r="I48" s="95"/>
      <c r="J48" s="95"/>
      <c r="K48" s="95"/>
      <c r="L48" s="96"/>
      <c r="M48" s="6"/>
      <c r="N48" s="43">
        <f>COUNTIF($H$5:H48,"REW") + COUNTIF($H$5:H48,"LEW")</f>
        <v>0</v>
      </c>
      <c r="O48" s="44" t="str">
        <f t="shared" si="4"/>
        <v/>
      </c>
      <c r="P48" s="45" t="str">
        <f ca="1">IF(I48="","",AVERAGE(INDIRECT(CONCATENATE("R",MATCH(1,'Transect Measurement'!$N$5:$N$64,0)+4,"C",COLUMN('Transect Measurement'!$O$4),":R",MATCH(2,'Transect Measurement'!$N$5:$N$64,0)+4,"C",COLUMN('Transect Measurement'!$O$4)),FALSE)))</f>
        <v/>
      </c>
      <c r="Q48" s="58" t="str">
        <f t="shared" si="5"/>
        <v/>
      </c>
      <c r="R48" s="58" t="str">
        <f>IF(I48="","", MAX(0,J48-WaterSurfaceatStage))</f>
        <v/>
      </c>
      <c r="S48" s="59" t="str">
        <f>IF(I48="","",IF(AND(OR(R47=0,R47=$R$4),R48=0,OR(R49="",R49=0)),"",IF(AND(OR(R47=0,R47=$R$4),R48&gt;0),"To Wet",IF(AND(R48&gt;0,OR(R49="",R49=0)),"To Dry",""))))</f>
        <v/>
      </c>
      <c r="T48" s="58" t="str">
        <f>IF('Transect Measurement'!$S48="","",IF(AND(S48="To Wet",S47=$S$4),I48,IF(S48="To Wet",FORECAST(Q48,I47:I48,J47:J48),IF(AND(S48="To Dry",I48=MAX($I$5:$I$64)),I48,IF(S48="To Dry",FORECAST(Q48,I48:I49,J48:J49),"")))))</f>
        <v/>
      </c>
      <c r="U48" s="58" t="str">
        <f>IF(AND(T48="",I48=""),"",IF(T48&lt;&gt;"",T48,IF(OR(I48&lt;MIN('Transect Measurement'!$T$5:$T$64),I48&gt;MAX('Transect Measurement'!$T$5:$T$64)),"",I48)))</f>
        <v/>
      </c>
      <c r="V48" s="58" t="str">
        <f t="shared" si="6"/>
        <v/>
      </c>
      <c r="W48" s="48" t="str">
        <f t="shared" si="7"/>
        <v/>
      </c>
    </row>
    <row r="49" spans="2:23" s="6" customFormat="1" ht="16.5" thickBot="1" x14ac:dyDescent="0.3">
      <c r="B49" s="5"/>
      <c r="C49" s="5"/>
      <c r="F49" s="5"/>
      <c r="G49" s="11">
        <v>45</v>
      </c>
      <c r="H49" s="97"/>
      <c r="I49" s="98"/>
      <c r="J49" s="98"/>
      <c r="K49" s="98"/>
      <c r="L49" s="99"/>
      <c r="N49" s="49">
        <f>COUNTIF($H$5:H49,"REW") + COUNTIF($H$5:H49,"LEW")</f>
        <v>0</v>
      </c>
      <c r="O49" s="50" t="str">
        <f t="shared" si="4"/>
        <v/>
      </c>
      <c r="P49" s="51" t="str">
        <f ca="1">IF(I49="","",AVERAGE(INDIRECT(CONCATENATE("R",MATCH(1,'Transect Measurement'!$N$5:$N$64,0)+4,"C",COLUMN('Transect Measurement'!$O$4),":R",MATCH(2,'Transect Measurement'!$N$5:$N$64,0)+4,"C",COLUMN('Transect Measurement'!$O$4)),FALSE)))</f>
        <v/>
      </c>
      <c r="Q49" s="56" t="str">
        <f t="shared" si="5"/>
        <v/>
      </c>
      <c r="R49" s="56" t="str">
        <f>IF(I49="","", MAX(0,J49-WaterSurfaceatStage))</f>
        <v/>
      </c>
      <c r="S49" s="57" t="str">
        <f>IF(I49="","",IF(AND(OR(R48=0,R48=$R$4),R49=0,OR(R50="",R50=0)),"",IF(AND(OR(R48=0,R48=$R$4),R49&gt;0),"To Wet",IF(AND(R49&gt;0,OR(R50="",R50=0)),"To Dry",""))))</f>
        <v/>
      </c>
      <c r="T49" s="56" t="str">
        <f>IF('Transect Measurement'!$S49="","",IF(AND(S49="To Wet",S48=$S$4),I49,IF(S49="To Wet",FORECAST(Q49,I48:I49,J48:J49),IF(AND(S49="To Dry",I49=MAX($I$5:$I$64)),I49,IF(S49="To Dry",FORECAST(Q49,I49:I50,J49:J50),"")))))</f>
        <v/>
      </c>
      <c r="U49" s="56" t="str">
        <f>IF(AND(T49="",I49=""),"",IF(T49&lt;&gt;"",T49,IF(OR(I49&lt;MIN('Transect Measurement'!$T$5:$T$64),I49&gt;MAX('Transect Measurement'!$T$5:$T$64)),"",I49)))</f>
        <v/>
      </c>
      <c r="V49" s="56" t="str">
        <f t="shared" si="6"/>
        <v/>
      </c>
      <c r="W49" s="54" t="str">
        <f t="shared" si="7"/>
        <v/>
      </c>
    </row>
    <row r="50" spans="2:23" s="6" customFormat="1" ht="16.5" thickTop="1" x14ac:dyDescent="0.25">
      <c r="B50" s="5"/>
      <c r="C50" s="5"/>
      <c r="F50" s="5"/>
      <c r="G50" s="11">
        <v>46</v>
      </c>
      <c r="H50" s="100"/>
      <c r="I50" s="95"/>
      <c r="J50" s="95"/>
      <c r="K50" s="95"/>
      <c r="L50" s="96"/>
      <c r="N50" s="43">
        <f>COUNTIF($H$5:H50,"REW") + COUNTIF($H$5:H50,"LEW")</f>
        <v>0</v>
      </c>
      <c r="O50" s="44" t="str">
        <f t="shared" si="4"/>
        <v/>
      </c>
      <c r="P50" s="45" t="str">
        <f ca="1">IF(I50="","",AVERAGE(INDIRECT(CONCATENATE("R",MATCH(1,'Transect Measurement'!$N$5:$N$64,0)+4,"C",COLUMN('Transect Measurement'!$O$4),":R",MATCH(2,'Transect Measurement'!$N$5:$N$64,0)+4,"C",COLUMN('Transect Measurement'!$O$4)),FALSE)))</f>
        <v/>
      </c>
      <c r="Q50" s="58" t="str">
        <f t="shared" si="5"/>
        <v/>
      </c>
      <c r="R50" s="58" t="str">
        <f>IF(I50="","", MAX(0,J50-WaterSurfaceatStage))</f>
        <v/>
      </c>
      <c r="S50" s="59" t="str">
        <f>IF(I50="","",IF(AND(OR(R49=0,R49=$R$4),R50=0,OR(R51="",R51=0)),"",IF(AND(OR(R49=0,R49=$R$4),R50&gt;0),"To Wet",IF(AND(R50&gt;0,OR(R51="",R51=0)),"To Dry",""))))</f>
        <v/>
      </c>
      <c r="T50" s="58" t="str">
        <f>IF('Transect Measurement'!$S50="","",IF(AND(S50="To Wet",S49=$S$4),I50,IF(S50="To Wet",FORECAST(Q50,I49:I50,J49:J50),IF(AND(S50="To Dry",I50=MAX($I$5:$I$64)),I50,IF(S50="To Dry",FORECAST(Q50,I50:I51,J50:J51),"")))))</f>
        <v/>
      </c>
      <c r="U50" s="58" t="str">
        <f>IF(AND(T50="",I50=""),"",IF(T50&lt;&gt;"",T50,IF(OR(I50&lt;MIN('Transect Measurement'!$T$5:$T$64),I50&gt;MAX('Transect Measurement'!$T$5:$T$64)),"",I50)))</f>
        <v/>
      </c>
      <c r="V50" s="58" t="str">
        <f t="shared" si="6"/>
        <v/>
      </c>
      <c r="W50" s="48" t="str">
        <f t="shared" si="7"/>
        <v/>
      </c>
    </row>
    <row r="51" spans="2:23" s="6" customFormat="1" ht="16.5" thickBot="1" x14ac:dyDescent="0.3">
      <c r="G51" s="11">
        <v>47</v>
      </c>
      <c r="H51" s="97"/>
      <c r="I51" s="98"/>
      <c r="J51" s="98"/>
      <c r="K51" s="98"/>
      <c r="L51" s="99"/>
      <c r="N51" s="49">
        <f>COUNTIF($H$5:H51,"REW") + COUNTIF($H$5:H51,"LEW")</f>
        <v>0</v>
      </c>
      <c r="O51" s="50" t="str">
        <f t="shared" si="4"/>
        <v/>
      </c>
      <c r="P51" s="51" t="str">
        <f ca="1">IF(I51="","",AVERAGE(INDIRECT(CONCATENATE("R",MATCH(1,'Transect Measurement'!$N$5:$N$64,0)+4,"C",COLUMN('Transect Measurement'!$O$4),":R",MATCH(2,'Transect Measurement'!$N$5:$N$64,0)+4,"C",COLUMN('Transect Measurement'!$O$4)),FALSE)))</f>
        <v/>
      </c>
      <c r="Q51" s="56" t="str">
        <f t="shared" si="5"/>
        <v/>
      </c>
      <c r="R51" s="56" t="str">
        <f>IF(I51="","", MAX(0,J51-WaterSurfaceatStage))</f>
        <v/>
      </c>
      <c r="S51" s="57" t="str">
        <f>IF(I51="","",IF(AND(OR(R50=0,R50=$R$4),R51=0,OR(R52="",R52=0)),"",IF(AND(OR(R50=0,R50=$R$4),R51&gt;0),"To Wet",IF(AND(R51&gt;0,OR(R52="",R52=0)),"To Dry",""))))</f>
        <v/>
      </c>
      <c r="T51" s="56" t="str">
        <f>IF('Transect Measurement'!$S51="","",IF(AND(S51="To Wet",S50=$S$4),I51,IF(S51="To Wet",FORECAST(Q51,I50:I51,J50:J51),IF(AND(S51="To Dry",I51=MAX($I$5:$I$64)),I51,IF(S51="To Dry",FORECAST(Q51,I51:I52,J51:J52),"")))))</f>
        <v/>
      </c>
      <c r="U51" s="56" t="str">
        <f>IF(AND(T51="",I51=""),"",IF(T51&lt;&gt;"",T51,IF(OR(I51&lt;MIN('Transect Measurement'!$T$5:$T$64),I51&gt;MAX('Transect Measurement'!$T$5:$T$64)),"",I51)))</f>
        <v/>
      </c>
      <c r="V51" s="56" t="str">
        <f t="shared" si="6"/>
        <v/>
      </c>
      <c r="W51" s="54" t="str">
        <f t="shared" si="7"/>
        <v/>
      </c>
    </row>
    <row r="52" spans="2:23" ht="16.5" thickTop="1" x14ac:dyDescent="0.25">
      <c r="B52" s="6"/>
      <c r="C52" s="6"/>
      <c r="F52" s="6"/>
      <c r="G52" s="11">
        <v>48</v>
      </c>
      <c r="H52" s="100"/>
      <c r="I52" s="95"/>
      <c r="J52" s="95"/>
      <c r="K52" s="95"/>
      <c r="L52" s="96"/>
      <c r="M52" s="6"/>
      <c r="N52" s="43">
        <f>COUNTIF($H$5:H52,"REW") + COUNTIF($H$5:H52,"LEW")</f>
        <v>0</v>
      </c>
      <c r="O52" s="44" t="str">
        <f t="shared" si="4"/>
        <v/>
      </c>
      <c r="P52" s="45" t="str">
        <f ca="1">IF(I52="","",AVERAGE(INDIRECT(CONCATENATE("R",MATCH(1,'Transect Measurement'!$N$5:$N$64,0)+4,"C",COLUMN('Transect Measurement'!$O$4),":R",MATCH(2,'Transect Measurement'!$N$5:$N$64,0)+4,"C",COLUMN('Transect Measurement'!$O$4)),FALSE)))</f>
        <v/>
      </c>
      <c r="Q52" s="58" t="str">
        <f t="shared" si="5"/>
        <v/>
      </c>
      <c r="R52" s="58" t="str">
        <f>IF(I52="","", MAX(0,J52-WaterSurfaceatStage))</f>
        <v/>
      </c>
      <c r="S52" s="59" t="str">
        <f>IF(I52="","",IF(AND(OR(R51=0,R51=$R$4),R52=0,OR(R53="",R53=0)),"",IF(AND(OR(R51=0,R51=$R$4),R52&gt;0),"To Wet",IF(AND(R52&gt;0,OR(R53="",R53=0)),"To Dry",""))))</f>
        <v/>
      </c>
      <c r="T52" s="58" t="str">
        <f>IF('Transect Measurement'!$S52="","",IF(AND(S52="To Wet",S51=$S$4),I52,IF(S52="To Wet",FORECAST(Q52,I51:I52,J51:J52),IF(AND(S52="To Dry",I52=MAX($I$5:$I$64)),I52,IF(S52="To Dry",FORECAST(Q52,I52:I53,J52:J53),"")))))</f>
        <v/>
      </c>
      <c r="U52" s="58" t="str">
        <f>IF(AND(T52="",I52=""),"",IF(T52&lt;&gt;"",T52,IF(OR(I52&lt;MIN('Transect Measurement'!$T$5:$T$64),I52&gt;MAX('Transect Measurement'!$T$5:$T$64)),"",I52)))</f>
        <v/>
      </c>
      <c r="V52" s="58" t="str">
        <f t="shared" si="6"/>
        <v/>
      </c>
      <c r="W52" s="48" t="str">
        <f t="shared" si="7"/>
        <v/>
      </c>
    </row>
    <row r="53" spans="2:23" ht="16.5" thickBot="1" x14ac:dyDescent="0.3">
      <c r="B53" s="6"/>
      <c r="C53" s="6"/>
      <c r="F53" s="6"/>
      <c r="G53" s="11">
        <v>49</v>
      </c>
      <c r="H53" s="105"/>
      <c r="I53" s="98"/>
      <c r="J53" s="98"/>
      <c r="K53" s="98"/>
      <c r="L53" s="99"/>
      <c r="M53" s="6"/>
      <c r="N53" s="49">
        <f>COUNTIF($H$5:H53,"REW") + COUNTIF($H$5:H53,"LEW")</f>
        <v>0</v>
      </c>
      <c r="O53" s="50" t="str">
        <f t="shared" si="4"/>
        <v/>
      </c>
      <c r="P53" s="51" t="str">
        <f ca="1">IF(I53="","",AVERAGE(INDIRECT(CONCATENATE("R",MATCH(1,'Transect Measurement'!$N$5:$N$64,0)+4,"C",COLUMN('Transect Measurement'!$O$4),":R",MATCH(2,'Transect Measurement'!$N$5:$N$64,0)+4,"C",COLUMN('Transect Measurement'!$O$4)),FALSE)))</f>
        <v/>
      </c>
      <c r="Q53" s="56" t="str">
        <f t="shared" si="5"/>
        <v/>
      </c>
      <c r="R53" s="56" t="str">
        <f>IF(I53="","", MAX(0,J53-WaterSurfaceatStage))</f>
        <v/>
      </c>
      <c r="S53" s="57" t="str">
        <f>IF(I53="","",IF(AND(OR(R52=0,R52=$R$4),R53=0,OR(R54="",R54=0)),"",IF(AND(OR(R52=0,R52=$R$4),R53&gt;0),"To Wet",IF(AND(R53&gt;0,OR(R54="",R54=0)),"To Dry",""))))</f>
        <v/>
      </c>
      <c r="T53" s="56" t="str">
        <f>IF('Transect Measurement'!$S53="","",IF(AND(S53="To Wet",S52=$S$4),I53,IF(S53="To Wet",FORECAST(Q53,I52:I53,J52:J53),IF(AND(S53="To Dry",I53=MAX($I$5:$I$64)),I53,IF(S53="To Dry",FORECAST(Q53,I53:I54,J53:J54),"")))))</f>
        <v/>
      </c>
      <c r="U53" s="56" t="str">
        <f>IF(AND(T53="",I53=""),"",IF(T53&lt;&gt;"",T53,IF(OR(I53&lt;MIN('Transect Measurement'!$T$5:$T$64),I53&gt;MAX('Transect Measurement'!$T$5:$T$64)),"",I53)))</f>
        <v/>
      </c>
      <c r="V53" s="56" t="str">
        <f t="shared" si="6"/>
        <v/>
      </c>
      <c r="W53" s="54" t="str">
        <f t="shared" si="7"/>
        <v/>
      </c>
    </row>
    <row r="54" spans="2:23" s="10" customFormat="1" ht="16.5" thickTop="1" x14ac:dyDescent="0.25">
      <c r="B54" s="5"/>
      <c r="C54" s="5"/>
      <c r="D54" s="5"/>
      <c r="E54" s="5"/>
      <c r="F54" s="5"/>
      <c r="G54" s="11">
        <v>50</v>
      </c>
      <c r="H54" s="100"/>
      <c r="I54" s="95"/>
      <c r="J54" s="95"/>
      <c r="K54" s="95"/>
      <c r="L54" s="96"/>
      <c r="M54" s="13"/>
      <c r="N54" s="43">
        <f>COUNTIF($H$5:H54,"REW") + COUNTIF($H$5:H54,"LEW")</f>
        <v>0</v>
      </c>
      <c r="O54" s="44" t="str">
        <f t="shared" si="4"/>
        <v/>
      </c>
      <c r="P54" s="45" t="str">
        <f ca="1">IF(I54="","",AVERAGE(INDIRECT(CONCATENATE("R",MATCH(1,'Transect Measurement'!$N$5:$N$64,0)+4,"C",COLUMN('Transect Measurement'!$O$4),":R",MATCH(2,'Transect Measurement'!$N$5:$N$64,0)+4,"C",COLUMN('Transect Measurement'!$O$4)),FALSE)))</f>
        <v/>
      </c>
      <c r="Q54" s="46" t="str">
        <f t="shared" si="5"/>
        <v/>
      </c>
      <c r="R54" s="46" t="str">
        <f>IF(I54="","", MAX(0,J54-WaterSurfaceatStage))</f>
        <v/>
      </c>
      <c r="S54" s="47" t="str">
        <f>IF(I54="","",IF(AND(OR(R53=0,R53=$R$4),R54=0,OR(R55="",R55=0)),"",IF(AND(OR(R53=0,R53=$R$4),R54&gt;0),"To Wet",IF(AND(R54&gt;0,OR(R55="",R55=0)),"To Dry",""))))</f>
        <v/>
      </c>
      <c r="T54" s="46" t="str">
        <f>IF('Transect Measurement'!$S54="","",IF(AND(S54="To Wet",S53=$S$4),I54,IF(S54="To Wet",FORECAST(Q54,I53:I54,J53:J54),IF(AND(S54="To Dry",I54=MAX($I$5:$I$64)),I54,IF(S54="To Dry",FORECAST(Q54,I54:I55,J54:J55),"")))))</f>
        <v/>
      </c>
      <c r="U54" s="46" t="str">
        <f>IF(AND(T54="",I54=""),"",IF(T54&lt;&gt;"",T54,IF(OR(I54&lt;MIN('Transect Measurement'!$T$5:$T$64),I54&gt;MAX('Transect Measurement'!$T$5:$T$64)),"",I54)))</f>
        <v/>
      </c>
      <c r="V54" s="46" t="str">
        <f t="shared" si="6"/>
        <v/>
      </c>
      <c r="W54" s="48" t="str">
        <f t="shared" si="7"/>
        <v/>
      </c>
    </row>
    <row r="55" spans="2:23" ht="16.5" thickBot="1" x14ac:dyDescent="0.3">
      <c r="G55" s="11">
        <v>51</v>
      </c>
      <c r="H55" s="97"/>
      <c r="I55" s="98"/>
      <c r="J55" s="98"/>
      <c r="K55" s="98"/>
      <c r="L55" s="99"/>
      <c r="M55" s="6"/>
      <c r="N55" s="49">
        <f>COUNTIF($H$5:H55,"REW") + COUNTIF($H$5:H55,"LEW")</f>
        <v>0</v>
      </c>
      <c r="O55" s="50" t="str">
        <f t="shared" si="4"/>
        <v/>
      </c>
      <c r="P55" s="51" t="str">
        <f ca="1">IF(I55="","",AVERAGE(INDIRECT(CONCATENATE("R",MATCH(1,'Transect Measurement'!$N$5:$N$64,0)+4,"C",COLUMN('Transect Measurement'!$O$4),":R",MATCH(2,'Transect Measurement'!$N$5:$N$64,0)+4,"C",COLUMN('Transect Measurement'!$O$4)),FALSE)))</f>
        <v/>
      </c>
      <c r="Q55" s="56" t="str">
        <f t="shared" si="5"/>
        <v/>
      </c>
      <c r="R55" s="56" t="str">
        <f>IF(I55="","", MAX(0,J55-WaterSurfaceatStage))</f>
        <v/>
      </c>
      <c r="S55" s="57" t="str">
        <f>IF(I55="","",IF(AND(OR(R54=0,R54=$R$4),R55=0,OR(R56="",R56=0)),"",IF(AND(OR(R54=0,R54=$R$4),R55&gt;0),"To Wet",IF(AND(R55&gt;0,OR(R56="",R56=0)),"To Dry",""))))</f>
        <v/>
      </c>
      <c r="T55" s="56" t="str">
        <f>IF('Transect Measurement'!$S55="","",IF(AND(S55="To Wet",S54=$S$4),I55,IF(S55="To Wet",FORECAST(Q55,I54:I55,J54:J55),IF(AND(S55="To Dry",I55=MAX($I$5:$I$64)),I55,IF(S55="To Dry",FORECAST(Q55,I55:I56,J55:J56),"")))))</f>
        <v/>
      </c>
      <c r="U55" s="56" t="str">
        <f>IF(AND(T55="",I55=""),"",IF(T55&lt;&gt;"",T55,IF(OR(I55&lt;MIN('Transect Measurement'!$T$5:$T$64),I55&gt;MAX('Transect Measurement'!$T$5:$T$64)),"",I55)))</f>
        <v/>
      </c>
      <c r="V55" s="56" t="str">
        <f t="shared" si="6"/>
        <v/>
      </c>
      <c r="W55" s="54" t="str">
        <f t="shared" si="7"/>
        <v/>
      </c>
    </row>
    <row r="56" spans="2:23" ht="16.5" thickTop="1" x14ac:dyDescent="0.25">
      <c r="B56" s="10"/>
      <c r="C56" s="10"/>
      <c r="D56" s="10"/>
      <c r="E56" s="10"/>
      <c r="F56" s="10"/>
      <c r="G56" s="11">
        <v>52</v>
      </c>
      <c r="H56" s="100"/>
      <c r="I56" s="95"/>
      <c r="J56" s="95"/>
      <c r="K56" s="95"/>
      <c r="L56" s="96"/>
      <c r="M56" s="6"/>
      <c r="N56" s="43">
        <f>COUNTIF($H$5:H56,"REW") + COUNTIF($H$5:H56,"LEW")</f>
        <v>0</v>
      </c>
      <c r="O56" s="44" t="str">
        <f t="shared" si="4"/>
        <v/>
      </c>
      <c r="P56" s="45" t="str">
        <f ca="1">IF(I56="","",AVERAGE(INDIRECT(CONCATENATE("R",MATCH(1,'Transect Measurement'!$N$5:$N$64,0)+4,"C",COLUMN('Transect Measurement'!$O$4),":R",MATCH(2,'Transect Measurement'!$N$5:$N$64,0)+4,"C",COLUMN('Transect Measurement'!$O$4)),FALSE)))</f>
        <v/>
      </c>
      <c r="Q56" s="58" t="str">
        <f t="shared" si="5"/>
        <v/>
      </c>
      <c r="R56" s="58" t="str">
        <f>IF(I56="","", MAX(0,J56-WaterSurfaceatStage))</f>
        <v/>
      </c>
      <c r="S56" s="59" t="str">
        <f>IF(I56="","",IF(AND(OR(R55=0,R55=$R$4),R56=0,OR(R57="",R57=0)),"",IF(AND(OR(R55=0,R55=$R$4),R56&gt;0),"To Wet",IF(AND(R56&gt;0,OR(R57="",R57=0)),"To Dry",""))))</f>
        <v/>
      </c>
      <c r="T56" s="58" t="str">
        <f>IF('Transect Measurement'!$S56="","",IF(AND(S56="To Wet",S55=$S$4),I56,IF(S56="To Wet",FORECAST(Q56,I55:I56,J55:J56),IF(AND(S56="To Dry",I56=MAX($I$5:$I$64)),I56,IF(S56="To Dry",FORECAST(Q56,I56:I57,J56:J57),"")))))</f>
        <v/>
      </c>
      <c r="U56" s="58" t="str">
        <f>IF(AND(T56="",I56=""),"",IF(T56&lt;&gt;"",T56,IF(OR(I56&lt;MIN('Transect Measurement'!$T$5:$T$64),I56&gt;MAX('Transect Measurement'!$T$5:$T$64)),"",I56)))</f>
        <v/>
      </c>
      <c r="V56" s="58" t="str">
        <f t="shared" si="6"/>
        <v/>
      </c>
      <c r="W56" s="48" t="str">
        <f t="shared" si="7"/>
        <v/>
      </c>
    </row>
    <row r="57" spans="2:23" ht="16.5" thickBot="1" x14ac:dyDescent="0.3">
      <c r="D57" s="10"/>
      <c r="E57" s="10"/>
      <c r="G57" s="11">
        <v>53</v>
      </c>
      <c r="H57" s="97"/>
      <c r="I57" s="98"/>
      <c r="J57" s="98"/>
      <c r="K57" s="98"/>
      <c r="L57" s="99"/>
      <c r="M57" s="6"/>
      <c r="N57" s="49">
        <f>COUNTIF($H$5:H57,"REW") + COUNTIF($H$5:H57,"LEW")</f>
        <v>0</v>
      </c>
      <c r="O57" s="50" t="str">
        <f t="shared" si="4"/>
        <v/>
      </c>
      <c r="P57" s="51" t="str">
        <f ca="1">IF(I57="","",AVERAGE(INDIRECT(CONCATENATE("R",MATCH(1,'Transect Measurement'!$N$5:$N$64,0)+4,"C",COLUMN('Transect Measurement'!$O$4),":R",MATCH(2,'Transect Measurement'!$N$5:$N$64,0)+4,"C",COLUMN('Transect Measurement'!$O$4)),FALSE)))</f>
        <v/>
      </c>
      <c r="Q57" s="56" t="str">
        <f t="shared" si="5"/>
        <v/>
      </c>
      <c r="R57" s="56" t="str">
        <f>IF(I57="","", MAX(0,J57-WaterSurfaceatStage))</f>
        <v/>
      </c>
      <c r="S57" s="57" t="str">
        <f>IF(I57="","",IF(AND(OR(R56=0,R56=$R$4),R57=0,OR(R58="",R58=0)),"",IF(AND(OR(R56=0,R56=$R$4),R57&gt;0),"To Wet",IF(AND(R57&gt;0,OR(R58="",R58=0)),"To Dry",""))))</f>
        <v/>
      </c>
      <c r="T57" s="56" t="str">
        <f>IF('Transect Measurement'!$S57="","",IF(AND(S57="To Wet",S56=$S$4),I57,IF(S57="To Wet",FORECAST(Q57,I56:I57,J56:J57),IF(AND(S57="To Dry",I57=MAX($I$5:$I$64)),I57,IF(S57="To Dry",FORECAST(Q57,I57:I58,J57:J58),"")))))</f>
        <v/>
      </c>
      <c r="U57" s="56" t="str">
        <f>IF(AND(T57="",I57=""),"",IF(T57&lt;&gt;"",T57,IF(OR(I57&lt;MIN('Transect Measurement'!$T$5:$T$64),I57&gt;MAX('Transect Measurement'!$T$5:$T$64)),"",I57)))</f>
        <v/>
      </c>
      <c r="V57" s="56" t="str">
        <f t="shared" si="6"/>
        <v/>
      </c>
      <c r="W57" s="54" t="str">
        <f t="shared" si="7"/>
        <v/>
      </c>
    </row>
    <row r="58" spans="2:23" ht="16.5" thickTop="1" x14ac:dyDescent="0.25">
      <c r="G58" s="11">
        <v>54</v>
      </c>
      <c r="H58" s="100"/>
      <c r="I58" s="95"/>
      <c r="J58" s="95"/>
      <c r="K58" s="95"/>
      <c r="L58" s="96"/>
      <c r="M58" s="6"/>
      <c r="N58" s="43">
        <f>COUNTIF($H$5:H58,"REW") + COUNTIF($H$5:H58,"LEW")</f>
        <v>0</v>
      </c>
      <c r="O58" s="44" t="str">
        <f t="shared" si="4"/>
        <v/>
      </c>
      <c r="P58" s="45" t="str">
        <f ca="1">IF(I58="","",AVERAGE(INDIRECT(CONCATENATE("R",MATCH(1,'Transect Measurement'!$N$5:$N$64,0)+4,"C",COLUMN('Transect Measurement'!$O$4),":R",MATCH(2,'Transect Measurement'!$N$5:$N$64,0)+4,"C",COLUMN('Transect Measurement'!$O$4)),FALSE)))</f>
        <v/>
      </c>
      <c r="Q58" s="58" t="str">
        <f t="shared" si="5"/>
        <v/>
      </c>
      <c r="R58" s="58" t="str">
        <f>IF(I58="","", MAX(0,J58-WaterSurfaceatStage))</f>
        <v/>
      </c>
      <c r="S58" s="59" t="str">
        <f>IF(I58="","",IF(AND(OR(R57=0,R57=$R$4),R58=0,OR(R59="",R59=0)),"",IF(AND(OR(R57=0,R57=$R$4),R58&gt;0),"To Wet",IF(AND(R58&gt;0,OR(R59="",R59=0)),"To Dry",""))))</f>
        <v/>
      </c>
      <c r="T58" s="58" t="str">
        <f>IF('Transect Measurement'!$S58="","",IF(AND(S58="To Wet",S57=$S$4),I58,IF(S58="To Wet",FORECAST(Q58,I57:I58,J57:J58),IF(AND(S58="To Dry",I58=MAX($I$5:$I$64)),I58,IF(S58="To Dry",FORECAST(Q58,I58:I59,J58:J59),"")))))</f>
        <v/>
      </c>
      <c r="U58" s="58" t="str">
        <f>IF(AND(T58="",I58=""),"",IF(T58&lt;&gt;"",T58,IF(OR(I58&lt;MIN('Transect Measurement'!$T$5:$T$64),I58&gt;MAX('Transect Measurement'!$T$5:$T$64)),"",I58)))</f>
        <v/>
      </c>
      <c r="V58" s="58" t="str">
        <f t="shared" si="6"/>
        <v/>
      </c>
      <c r="W58" s="48" t="str">
        <f t="shared" si="7"/>
        <v/>
      </c>
    </row>
    <row r="59" spans="2:23" s="6" customFormat="1" ht="16.5" thickBot="1" x14ac:dyDescent="0.3">
      <c r="B59" s="5"/>
      <c r="C59" s="5"/>
      <c r="F59" s="5"/>
      <c r="G59" s="11">
        <v>55</v>
      </c>
      <c r="H59" s="97"/>
      <c r="I59" s="98"/>
      <c r="J59" s="98"/>
      <c r="K59" s="98"/>
      <c r="L59" s="99"/>
      <c r="N59" s="49">
        <f>COUNTIF($H$5:H59,"REW") + COUNTIF($H$5:H59,"LEW")</f>
        <v>0</v>
      </c>
      <c r="O59" s="50" t="str">
        <f t="shared" si="4"/>
        <v/>
      </c>
      <c r="P59" s="51" t="str">
        <f ca="1">IF(I59="","",AVERAGE(INDIRECT(CONCATENATE("R",MATCH(1,'Transect Measurement'!$N$5:$N$64,0)+4,"C",COLUMN('Transect Measurement'!$O$4),":R",MATCH(2,'Transect Measurement'!$N$5:$N$64,0)+4,"C",COLUMN('Transect Measurement'!$O$4)),FALSE)))</f>
        <v/>
      </c>
      <c r="Q59" s="56" t="str">
        <f t="shared" si="5"/>
        <v/>
      </c>
      <c r="R59" s="56" t="str">
        <f>IF(I59="","", MAX(0,J59-WaterSurfaceatStage))</f>
        <v/>
      </c>
      <c r="S59" s="57" t="str">
        <f>IF(I59="","",IF(AND(OR(R58=0,R58=$R$4),R59=0,OR(R60="",R60=0)),"",IF(AND(OR(R58=0,R58=$R$4),R59&gt;0),"To Wet",IF(AND(R59&gt;0,OR(R60="",R60=0)),"To Dry",""))))</f>
        <v/>
      </c>
      <c r="T59" s="56" t="str">
        <f>IF('Transect Measurement'!$S59="","",IF(AND(S59="To Wet",S58=$S$4),I59,IF(S59="To Wet",FORECAST(Q59,I58:I59,J58:J59),IF(AND(S59="To Dry",I59=MAX($I$5:$I$64)),I59,IF(S59="To Dry",FORECAST(Q59,I59:I60,J59:J60),"")))))</f>
        <v/>
      </c>
      <c r="U59" s="56" t="str">
        <f>IF(AND(T59="",I59=""),"",IF(T59&lt;&gt;"",T59,IF(OR(I59&lt;MIN('Transect Measurement'!$T$5:$T$64),I59&gt;MAX('Transect Measurement'!$T$5:$T$64)),"",I59)))</f>
        <v/>
      </c>
      <c r="V59" s="56" t="str">
        <f t="shared" si="6"/>
        <v/>
      </c>
      <c r="W59" s="54" t="str">
        <f t="shared" si="7"/>
        <v/>
      </c>
    </row>
    <row r="60" spans="2:23" s="6" customFormat="1" ht="16.5" thickTop="1" x14ac:dyDescent="0.25">
      <c r="B60" s="5"/>
      <c r="C60" s="5"/>
      <c r="F60" s="5"/>
      <c r="G60" s="11">
        <v>56</v>
      </c>
      <c r="H60" s="100"/>
      <c r="I60" s="95"/>
      <c r="J60" s="95"/>
      <c r="K60" s="95"/>
      <c r="L60" s="96"/>
      <c r="N60" s="43">
        <f>COUNTIF($H$5:H60,"REW") + COUNTIF($H$5:H60,"LEW")</f>
        <v>0</v>
      </c>
      <c r="O60" s="44" t="str">
        <f t="shared" si="4"/>
        <v/>
      </c>
      <c r="P60" s="45" t="str">
        <f ca="1">IF(I60="","",AVERAGE(INDIRECT(CONCATENATE("R",MATCH(1,'Transect Measurement'!$N$5:$N$64,0)+4,"C",COLUMN('Transect Measurement'!$O$4),":R",MATCH(2,'Transect Measurement'!$N$5:$N$64,0)+4,"C",COLUMN('Transect Measurement'!$O$4)),FALSE)))</f>
        <v/>
      </c>
      <c r="Q60" s="58" t="str">
        <f t="shared" si="5"/>
        <v/>
      </c>
      <c r="R60" s="58" t="str">
        <f>IF(I60="","", MAX(0,J60-WaterSurfaceatStage))</f>
        <v/>
      </c>
      <c r="S60" s="59" t="str">
        <f>IF(I60="","",IF(AND(OR(R59=0,R59=$R$4),R60=0,OR(R61="",R61=0)),"",IF(AND(OR(R59=0,R59=$R$4),R60&gt;0),"To Wet",IF(AND(R60&gt;0,OR(R61="",R61=0)),"To Dry",""))))</f>
        <v/>
      </c>
      <c r="T60" s="58" t="str">
        <f>IF('Transect Measurement'!$S60="","",IF(AND(S60="To Wet",S59=$S$4),I60,IF(S60="To Wet",FORECAST(Q60,I59:I60,J59:J60),IF(AND(S60="To Dry",I60=MAX($I$5:$I$64)),I60,IF(S60="To Dry",FORECAST(Q60,I60:I61,J60:J61),"")))))</f>
        <v/>
      </c>
      <c r="U60" s="58" t="str">
        <f>IF(AND(T60="",I60=""),"",IF(T60&lt;&gt;"",T60,IF(OR(I60&lt;MIN('Transect Measurement'!$T$5:$T$64),I60&gt;MAX('Transect Measurement'!$T$5:$T$64)),"",I60)))</f>
        <v/>
      </c>
      <c r="V60" s="58" t="str">
        <f t="shared" si="6"/>
        <v/>
      </c>
      <c r="W60" s="48" t="str">
        <f t="shared" si="7"/>
        <v/>
      </c>
    </row>
    <row r="61" spans="2:23" s="6" customFormat="1" ht="16.5" thickBot="1" x14ac:dyDescent="0.3">
      <c r="G61" s="11">
        <v>57</v>
      </c>
      <c r="H61" s="97"/>
      <c r="I61" s="98"/>
      <c r="J61" s="98"/>
      <c r="K61" s="98"/>
      <c r="L61" s="99"/>
      <c r="N61" s="49">
        <f>COUNTIF($H$5:H61,"REW") + COUNTIF($H$5:H61,"LEW")</f>
        <v>0</v>
      </c>
      <c r="O61" s="50" t="str">
        <f t="shared" si="4"/>
        <v/>
      </c>
      <c r="P61" s="51" t="str">
        <f ca="1">IF(I61="","",AVERAGE(INDIRECT(CONCATENATE("R",MATCH(1,'Transect Measurement'!$N$5:$N$64,0)+4,"C",COLUMN('Transect Measurement'!$O$4),":R",MATCH(2,'Transect Measurement'!$N$5:$N$64,0)+4,"C",COLUMN('Transect Measurement'!$O$4)),FALSE)))</f>
        <v/>
      </c>
      <c r="Q61" s="56" t="str">
        <f t="shared" si="5"/>
        <v/>
      </c>
      <c r="R61" s="56" t="str">
        <f>IF(I61="","", MAX(0,J61-WaterSurfaceatStage))</f>
        <v/>
      </c>
      <c r="S61" s="57" t="str">
        <f>IF(I61="","",IF(AND(OR(R60=0,R60=$R$4),R61=0,OR(R62="",R62=0)),"",IF(AND(OR(R60=0,R60=$R$4),R61&gt;0),"To Wet",IF(AND(R61&gt;0,OR(R62="",R62=0)),"To Dry",""))))</f>
        <v/>
      </c>
      <c r="T61" s="56" t="str">
        <f>IF('Transect Measurement'!$S61="","",IF(AND(S61="To Wet",S60=$S$4),I61,IF(S61="To Wet",FORECAST(Q61,I60:I61,J60:J61),IF(AND(S61="To Dry",I61=MAX($I$5:$I$64)),I61,IF(S61="To Dry",FORECAST(Q61,I61:I62,J61:J62),"")))))</f>
        <v/>
      </c>
      <c r="U61" s="56" t="str">
        <f>IF(AND(T61="",I61=""),"",IF(T61&lt;&gt;"",T61,IF(OR(I61&lt;MIN('Transect Measurement'!$T$5:$T$64),I61&gt;MAX('Transect Measurement'!$T$5:$T$64)),"",I61)))</f>
        <v/>
      </c>
      <c r="V61" s="56" t="str">
        <f t="shared" si="6"/>
        <v/>
      </c>
      <c r="W61" s="54" t="str">
        <f t="shared" si="7"/>
        <v/>
      </c>
    </row>
    <row r="62" spans="2:23" ht="16.5" thickTop="1" x14ac:dyDescent="0.25">
      <c r="B62" s="6"/>
      <c r="C62" s="6"/>
      <c r="F62" s="6"/>
      <c r="G62" s="11">
        <v>58</v>
      </c>
      <c r="H62" s="100"/>
      <c r="I62" s="95"/>
      <c r="J62" s="95"/>
      <c r="K62" s="95"/>
      <c r="L62" s="96"/>
      <c r="M62" s="6"/>
      <c r="N62" s="43">
        <f>COUNTIF($H$5:H62,"REW") + COUNTIF($H$5:H62,"LEW")</f>
        <v>0</v>
      </c>
      <c r="O62" s="44" t="str">
        <f t="shared" si="4"/>
        <v/>
      </c>
      <c r="P62" s="45" t="str">
        <f ca="1">IF(I62="","",AVERAGE(INDIRECT(CONCATENATE("R",MATCH(1,'Transect Measurement'!$N$5:$N$64,0)+4,"C",COLUMN('Transect Measurement'!$O$4),":R",MATCH(2,'Transect Measurement'!$N$5:$N$64,0)+4,"C",COLUMN('Transect Measurement'!$O$4)),FALSE)))</f>
        <v/>
      </c>
      <c r="Q62" s="58" t="str">
        <f t="shared" si="5"/>
        <v/>
      </c>
      <c r="R62" s="58" t="str">
        <f>IF(I62="","", MAX(0,J62-WaterSurfaceatStage))</f>
        <v/>
      </c>
      <c r="S62" s="59" t="str">
        <f>IF(I62="","",IF(AND(OR(R61=0,R61=$R$4),R62=0,OR(R63="",R63=0)),"",IF(AND(OR(R61=0,R61=$R$4),R62&gt;0),"To Wet",IF(AND(R62&gt;0,OR(R63="",R63=0)),"To Dry",""))))</f>
        <v/>
      </c>
      <c r="T62" s="58" t="str">
        <f>IF('Transect Measurement'!$S62="","",IF(AND(S62="To Wet",S61=$S$4),I62,IF(S62="To Wet",FORECAST(Q62,I61:I62,J61:J62),IF(AND(S62="To Dry",I62=MAX($I$5:$I$64)),I62,IF(S62="To Dry",FORECAST(Q62,I62:I63,J62:J63),"")))))</f>
        <v/>
      </c>
      <c r="U62" s="58" t="str">
        <f>IF(AND(T62="",I62=""),"",IF(T62&lt;&gt;"",T62,IF(OR(I62&lt;MIN('Transect Measurement'!$T$5:$T$64),I62&gt;MAX('Transect Measurement'!$T$5:$T$64)),"",I62)))</f>
        <v/>
      </c>
      <c r="V62" s="58" t="str">
        <f t="shared" si="6"/>
        <v/>
      </c>
      <c r="W62" s="48" t="str">
        <f t="shared" si="7"/>
        <v/>
      </c>
    </row>
    <row r="63" spans="2:23" ht="16.5" thickBot="1" x14ac:dyDescent="0.3">
      <c r="B63" s="6"/>
      <c r="C63" s="6"/>
      <c r="F63" s="6"/>
      <c r="G63" s="11">
        <v>59</v>
      </c>
      <c r="H63" s="105"/>
      <c r="I63" s="98"/>
      <c r="J63" s="98"/>
      <c r="K63" s="98"/>
      <c r="L63" s="99"/>
      <c r="M63" s="6"/>
      <c r="N63" s="49">
        <f>COUNTIF($H$5:H63,"REW") + COUNTIF($H$5:H63,"LEW")</f>
        <v>0</v>
      </c>
      <c r="O63" s="50" t="str">
        <f t="shared" si="4"/>
        <v/>
      </c>
      <c r="P63" s="51" t="str">
        <f ca="1">IF(I63="","",AVERAGE(INDIRECT(CONCATENATE("R",MATCH(1,'Transect Measurement'!$N$5:$N$64,0)+4,"C",COLUMN('Transect Measurement'!$O$4),":R",MATCH(2,'Transect Measurement'!$N$5:$N$64,0)+4,"C",COLUMN('Transect Measurement'!$O$4)),FALSE)))</f>
        <v/>
      </c>
      <c r="Q63" s="56" t="str">
        <f t="shared" si="5"/>
        <v/>
      </c>
      <c r="R63" s="56" t="str">
        <f>IF(I63="","", MAX(0,J63-WaterSurfaceatStage))</f>
        <v/>
      </c>
      <c r="S63" s="57" t="str">
        <f>IF(I63="","",IF(AND(OR(R62=0,R62=$R$4),R63=0,OR(R64="",R64=0)),"",IF(AND(OR(R62=0,R62=$R$4),R63&gt;0),"To Wet",IF(AND(R63&gt;0,OR(R64="",R64=0)),"To Dry",""))))</f>
        <v/>
      </c>
      <c r="T63" s="56" t="str">
        <f>IF('Transect Measurement'!$S63="","",IF(AND(S63="To Wet",S62=$S$4),I63,IF(S63="To Wet",FORECAST(Q63,I62:I63,J62:J63),IF(AND(S63="To Dry",I63=MAX($I$5:$I$64)),I63,IF(S63="To Dry",FORECAST(Q63,I63:I64,J63:J64),"")))))</f>
        <v/>
      </c>
      <c r="U63" s="56" t="str">
        <f>IF(AND(T63="",I63=""),"",IF(T63&lt;&gt;"",T63,IF(OR(I63&lt;MIN('Transect Measurement'!$T$5:$T$64),I63&gt;MAX('Transect Measurement'!$T$5:$T$64)),"",I63)))</f>
        <v/>
      </c>
      <c r="V63" s="56" t="str">
        <f t="shared" si="6"/>
        <v/>
      </c>
      <c r="W63" s="54" t="str">
        <f t="shared" si="7"/>
        <v/>
      </c>
    </row>
    <row r="64" spans="2:23" ht="17.25" thickTop="1" thickBot="1" x14ac:dyDescent="0.3">
      <c r="G64" s="11">
        <v>60</v>
      </c>
      <c r="H64" s="106"/>
      <c r="I64" s="107"/>
      <c r="J64" s="107"/>
      <c r="K64" s="107"/>
      <c r="L64" s="108"/>
      <c r="M64" s="6"/>
      <c r="N64" s="65">
        <f>COUNTIF($H$5:H64,"REW") + COUNTIF($H$5:H64,"LEW")</f>
        <v>0</v>
      </c>
      <c r="O64" s="60" t="str">
        <f t="shared" si="4"/>
        <v/>
      </c>
      <c r="P64" s="61" t="str">
        <f ca="1">IF(I64="","",AVERAGE(INDIRECT(CONCATENATE("R",MATCH(1,'Transect Measurement'!$N$5:$N$64,0)+4,"C",COLUMN('Transect Measurement'!$O$4),":R",MATCH(2,'Transect Measurement'!$N$5:$N$64,0)+4,"C",COLUMN('Transect Measurement'!$O$4)),FALSE)))</f>
        <v/>
      </c>
      <c r="Q64" s="62" t="str">
        <f t="shared" si="5"/>
        <v/>
      </c>
      <c r="R64" s="62" t="str">
        <f>IF(I64="","", MAX(0,J64-WaterSurfaceatStage))</f>
        <v/>
      </c>
      <c r="S64" s="63" t="str">
        <f>IF(I64="","",IF(AND(OR(R63=0,R63=$R$4),R64=0,OR(R65="",R65=0)),"",IF(AND(OR(R63=0,R63=$R$4),R64&gt;0),"To Wet",IF(AND(R64&gt;0,OR(R65="",R65=0)),"To Dry",""))))</f>
        <v/>
      </c>
      <c r="T64" s="62" t="str">
        <f>IF('Transect Measurement'!$S64="","",IF(AND(S64="To Wet",S63=$S$4),I64,IF(S64="To Wet",FORECAST(Q64,I63:I64,J63:J64),IF(AND(S64="To Dry",I64=MAX($I$5:$I$64)),I64,IF(S64="To Dry",FORECAST(Q64,I64:I65,J64:J65),"")))))</f>
        <v/>
      </c>
      <c r="U64" s="62" t="str">
        <f>IF(AND(T64="",I64=""),"",IF(T64&lt;&gt;"",T64,IF(OR(I64&lt;MIN('Transect Measurement'!$T$5:$T$64),I64&gt;MAX('Transect Measurement'!$T$5:$T$64)),"",I64)))</f>
        <v/>
      </c>
      <c r="V64" s="62" t="str">
        <f t="shared" si="6"/>
        <v/>
      </c>
      <c r="W64" s="64" t="str">
        <f t="shared" si="7"/>
        <v/>
      </c>
    </row>
    <row r="65" spans="13:23" ht="19.5" thickBot="1" x14ac:dyDescent="0.35">
      <c r="M65" s="6"/>
      <c r="N65" s="6"/>
      <c r="P65" s="5"/>
      <c r="U65" s="8" t="s">
        <v>21</v>
      </c>
      <c r="V65" s="19">
        <f>SUM('Transect Measurement'!$V$5:$V$64)</f>
        <v>0</v>
      </c>
      <c r="W65" s="20">
        <f>SUM('Transect Measurement'!$W$5:$W$64)</f>
        <v>0</v>
      </c>
    </row>
  </sheetData>
  <sheetProtection sheet="1" objects="1" scenarios="1" selectLockedCells="1"/>
  <mergeCells count="8">
    <mergeCell ref="B34:C43"/>
    <mergeCell ref="O1:W1"/>
    <mergeCell ref="D1:E1"/>
    <mergeCell ref="H1:L1"/>
    <mergeCell ref="E15:E24"/>
    <mergeCell ref="B1:C1"/>
    <mergeCell ref="D26:E26"/>
    <mergeCell ref="B2:C32"/>
  </mergeCells>
  <dataValidations count="1">
    <dataValidation type="list" allowBlank="1" showInputMessage="1" showErrorMessage="1" sqref="H5:H64">
      <formula1>PossibleNotes</formula1>
    </dataValidation>
  </dataValidations>
  <pageMargins left="0.25" right="0.25" top="0.75" bottom="0.75" header="0.3" footer="0.3"/>
  <pageSetup scale="99" fitToHeight="0" orientation="landscape" r:id="rId1"/>
  <headerFooter scaleWithDoc="0">
    <oddHeader>&amp;L&amp;G        &amp;"-,Bold"&amp;16Discharge Form (wetted area and velocity)</oddHeader>
    <oddFooter>&amp;C&amp;Z&amp;F</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Instructions</vt:lpstr>
      <vt:lpstr>Stage-to-Area</vt:lpstr>
      <vt:lpstr>Transect Measurement</vt:lpstr>
      <vt:lpstr>'Transect Measurement'!AverageWaterSurfaceAtMeasurement</vt:lpstr>
      <vt:lpstr>'Transect Measurement'!Date</vt:lpstr>
      <vt:lpstr>'Transect Measurement'!Location</vt:lpstr>
      <vt:lpstr>MaxStage</vt:lpstr>
      <vt:lpstr>MinStage</vt:lpstr>
      <vt:lpstr>'Transect Measurement'!Names</vt:lpstr>
      <vt:lpstr>'Transect Measurement'!Notes</vt:lpstr>
      <vt:lpstr>'Transect Measurement'!PossibleNotes</vt:lpstr>
      <vt:lpstr>PredictedCSA</vt:lpstr>
      <vt:lpstr>PredictedWettedWidth</vt:lpstr>
      <vt:lpstr>'Transect Measurement'!SensorDepthAtMeasurement</vt:lpstr>
      <vt:lpstr>SensorHeightForEstimate</vt:lpstr>
      <vt:lpstr>SensorOffsetAtMeasurement</vt:lpstr>
      <vt:lpstr>SensorOffsetForEstimate</vt:lpstr>
      <vt:lpstr>'Transect Measurement'!SiteId</vt:lpstr>
      <vt:lpstr>StaffGaugeForEstimate</vt:lpstr>
      <vt:lpstr>'Transect Measurement'!StaffHeightAtMeasurement</vt:lpstr>
      <vt:lpstr>StageHeightForEstimate</vt:lpstr>
      <vt:lpstr>'Transect Measurement'!StartTime</vt:lpstr>
      <vt:lpstr>'Transect Measurement'!StopTime</vt:lpstr>
      <vt:lpstr>'Transect Measurement'!StreamName</vt:lpstr>
      <vt:lpstr>'Transect Measurement'!TransectPoints</vt:lpstr>
      <vt:lpstr>'Transect Measurement'!WaterSurfaceatStage</vt:lpstr>
    </vt:vector>
  </TitlesOfParts>
  <Company>Stroud Water Research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Geleskie Damiano</dc:creator>
  <cp:lastModifiedBy>Sara Geleskie Damiano</cp:lastModifiedBy>
  <dcterms:created xsi:type="dcterms:W3CDTF">2017-06-14T20:40:28Z</dcterms:created>
  <dcterms:modified xsi:type="dcterms:W3CDTF">2018-03-26T20:57:11Z</dcterms:modified>
</cp:coreProperties>
</file>